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Google Drive\documentos recuperados\Gerência de Preços Ebook\"/>
    </mc:Choice>
  </mc:AlternateContent>
  <xr:revisionPtr revIDLastSave="0" documentId="13_ncr:1_{7510CF4E-F57A-4341-BF9C-9B2E956B598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inanciamento" sheetId="1" r:id="rId1"/>
    <sheet name="cartão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4" l="1"/>
  <c r="B24" i="4"/>
  <c r="D24" i="4" s="1"/>
  <c r="B25" i="1"/>
  <c r="B24" i="1"/>
  <c r="B18" i="1"/>
  <c r="D12" i="4"/>
  <c r="D16" i="4" s="1"/>
  <c r="B16" i="4"/>
  <c r="B26" i="4" s="1"/>
  <c r="D26" i="4" s="1"/>
  <c r="C16" i="4"/>
  <c r="B17" i="4"/>
  <c r="D17" i="4" s="1"/>
  <c r="B19" i="4"/>
  <c r="D19" i="4" s="1"/>
  <c r="C17" i="4"/>
  <c r="B18" i="4"/>
  <c r="B20" i="4"/>
  <c r="D20" i="4" s="1"/>
  <c r="B21" i="4"/>
  <c r="B22" i="4"/>
  <c r="D22" i="4" s="1"/>
  <c r="B23" i="4"/>
  <c r="D23" i="4"/>
  <c r="B31" i="4"/>
  <c r="B34" i="4"/>
  <c r="D13" i="1"/>
  <c r="D19" i="1" s="1"/>
  <c r="B17" i="1"/>
  <c r="B26" i="1" s="1"/>
  <c r="D26" i="1" s="1"/>
  <c r="C17" i="1"/>
  <c r="D17" i="1"/>
  <c r="B19" i="1"/>
  <c r="C19" i="1"/>
  <c r="B20" i="1"/>
  <c r="D20" i="1" s="1"/>
  <c r="B22" i="1"/>
  <c r="B23" i="1"/>
  <c r="D23" i="1" s="1"/>
  <c r="D25" i="1"/>
  <c r="B36" i="1"/>
  <c r="B21" i="1"/>
  <c r="D21" i="1" s="1"/>
  <c r="B35" i="1"/>
  <c r="B27" i="1" l="1"/>
  <c r="B29" i="1" s="1"/>
  <c r="B28" i="1"/>
  <c r="D24" i="1"/>
  <c r="D22" i="1"/>
  <c r="D25" i="4"/>
  <c r="D21" i="4"/>
  <c r="D18" i="4"/>
  <c r="D27" i="4" s="1"/>
  <c r="D28" i="4" s="1"/>
  <c r="B27" i="4"/>
  <c r="D18" i="1"/>
  <c r="B33" i="4"/>
  <c r="D27" i="1" l="1"/>
  <c r="B28" i="4"/>
  <c r="B32" i="4"/>
  <c r="B35" i="4" s="1"/>
  <c r="B33" i="1"/>
  <c r="B37" i="1" s="1"/>
  <c r="B30" i="1"/>
  <c r="B34" i="1"/>
  <c r="D28" i="1" l="1"/>
  <c r="D30" i="1" s="1"/>
  <c r="D29" i="1"/>
</calcChain>
</file>

<file path=xl/sharedStrings.xml><?xml version="1.0" encoding="utf-8"?>
<sst xmlns="http://schemas.openxmlformats.org/spreadsheetml/2006/main" count="84" uniqueCount="49">
  <si>
    <t>ALÍQUOTAS</t>
  </si>
  <si>
    <t>DADOS</t>
  </si>
  <si>
    <t>% PIS</t>
  </si>
  <si>
    <t>% COFINS</t>
  </si>
  <si>
    <t>NOMINAL</t>
  </si>
  <si>
    <t>PRAZO</t>
  </si>
  <si>
    <t>REAL</t>
  </si>
  <si>
    <t>PIS</t>
  </si>
  <si>
    <t>COFINS</t>
  </si>
  <si>
    <t>CAPITAL DE GIRO UNITÁRIO</t>
  </si>
  <si>
    <t>TOTAL</t>
  </si>
  <si>
    <t>% IPI na compra</t>
  </si>
  <si>
    <t>% Frete de compra</t>
  </si>
  <si>
    <t>parcelas de financiamento</t>
  </si>
  <si>
    <t>% Financiamento ao mês</t>
  </si>
  <si>
    <t>ganho financeiro</t>
  </si>
  <si>
    <t>% crédito ICMS</t>
  </si>
  <si>
    <t>% débito ICMS</t>
  </si>
  <si>
    <t>% comissão de vendas</t>
  </si>
  <si>
    <t>% faturamento c.crédito</t>
  </si>
  <si>
    <t>preço de venda</t>
  </si>
  <si>
    <t>custo da mercadoria</t>
  </si>
  <si>
    <t>dias de estoque</t>
  </si>
  <si>
    <t>c.financeiro mensal</t>
  </si>
  <si>
    <t>fator diário</t>
  </si>
  <si>
    <t>matéria prima</t>
  </si>
  <si>
    <t>crédito ICMS</t>
  </si>
  <si>
    <t>débito ICMS</t>
  </si>
  <si>
    <t>comissão de vendas</t>
  </si>
  <si>
    <t>custo da administradora cartão</t>
  </si>
  <si>
    <t>antecipação cartão de crédito</t>
  </si>
  <si>
    <t>margem de contrib.operacional</t>
  </si>
  <si>
    <t>margem de contrib.total</t>
  </si>
  <si>
    <t>margem de contrib.operacional %</t>
  </si>
  <si>
    <t>margem de contrib.total %</t>
  </si>
  <si>
    <t>estoques</t>
  </si>
  <si>
    <t>contas a pagar</t>
  </si>
  <si>
    <t>contas a receber custos variáveis</t>
  </si>
  <si>
    <t>contas a receber margem contribuição</t>
  </si>
  <si>
    <t>% adm.cartão crédito</t>
  </si>
  <si>
    <t>prazo médio de venda</t>
  </si>
  <si>
    <t>frete de compra</t>
  </si>
  <si>
    <t>margem de contribuição</t>
  </si>
  <si>
    <t>margem de contribuição %</t>
  </si>
  <si>
    <t>% antecipação cartão crédito ao mês</t>
  </si>
  <si>
    <t>prazo médio de venda por cartão</t>
  </si>
  <si>
    <t>prazo de compra da matéria prima</t>
  </si>
  <si>
    <t>% IRPJ / CSLL</t>
  </si>
  <si>
    <t>IRPJ / CSLL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</si>
</sst>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164" formatCode="_(* #,##0.00_);_(* \(#,##0.00\);_(* &quot;-&quot;??_);_(@_)"/>
    <numFmt numFmtId="165" formatCode="0.0000"/>
    <numFmt numFmtId="166" formatCode="0.00_);[Red]\(0.00\)"/>
    <numFmt numFmtId="167" formatCode="0.0%"/>
    <numFmt numFmtId="168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MS Sans Serif"/>
    </font>
    <font>
      <b/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9" fontId="6" fillId="0" borderId="0" xfId="0" applyNumberFormat="1" applyFont="1" applyFill="1" applyAlignment="1">
      <alignment horizontal="center"/>
    </xf>
    <xf numFmtId="9" fontId="6" fillId="0" borderId="0" xfId="1" applyFont="1" applyFill="1" applyAlignment="1">
      <alignment horizontal="center"/>
    </xf>
    <xf numFmtId="10" fontId="6" fillId="0" borderId="0" xfId="0" applyNumberFormat="1" applyFont="1" applyFill="1" applyAlignment="1">
      <alignment horizontal="center"/>
    </xf>
    <xf numFmtId="10" fontId="6" fillId="0" borderId="0" xfId="1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3" fontId="6" fillId="0" borderId="0" xfId="2" applyNumberFormat="1" applyFont="1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9" fontId="7" fillId="0" borderId="0" xfId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8" fontId="3" fillId="2" borderId="0" xfId="2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7" fontId="3" fillId="2" borderId="0" xfId="1" applyNumberFormat="1" applyFont="1" applyFill="1" applyAlignment="1">
      <alignment horizontal="center"/>
    </xf>
    <xf numFmtId="164" fontId="3" fillId="2" borderId="0" xfId="2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38" fontId="6" fillId="2" borderId="0" xfId="2" applyNumberFormat="1" applyFont="1" applyFill="1" applyAlignment="1">
      <alignment horizontal="center"/>
    </xf>
    <xf numFmtId="168" fontId="3" fillId="2" borderId="0" xfId="2" applyNumberFormat="1" applyFont="1" applyFill="1" applyAlignment="1">
      <alignment horizontal="left"/>
    </xf>
    <xf numFmtId="166" fontId="3" fillId="2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68" fontId="3" fillId="0" borderId="0" xfId="2" applyNumberFormat="1" applyFont="1" applyFill="1" applyAlignment="1">
      <alignment horizontal="center"/>
    </xf>
    <xf numFmtId="164" fontId="3" fillId="0" borderId="0" xfId="2" applyFont="1" applyFill="1" applyAlignment="1">
      <alignment horizontal="center"/>
    </xf>
    <xf numFmtId="0" fontId="8" fillId="0" borderId="0" xfId="0" applyFont="1" applyFill="1" applyAlignment="1">
      <alignment horizontal="center"/>
    </xf>
    <xf numFmtId="8" fontId="6" fillId="0" borderId="0" xfId="0" applyNumberFormat="1" applyFont="1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4"/>
  <sheetViews>
    <sheetView topLeftCell="A14" workbookViewId="0">
      <selection activeCell="B37" sqref="B37"/>
    </sheetView>
  </sheetViews>
  <sheetFormatPr defaultColWidth="11.42578125" defaultRowHeight="12.75" x14ac:dyDescent="0.2"/>
  <cols>
    <col min="1" max="1" width="32.42578125" style="4" customWidth="1"/>
    <col min="2" max="2" width="11.5703125" style="4" customWidth="1"/>
    <col min="3" max="3" width="32.7109375" style="4" customWidth="1"/>
    <col min="4" max="4" width="9.42578125" style="4" customWidth="1"/>
    <col min="5" max="5" width="5.5703125" style="4" customWidth="1"/>
    <col min="6" max="6" width="10.7109375" style="4" customWidth="1"/>
    <col min="7" max="8" width="9.140625" style="4" customWidth="1"/>
    <col min="9" max="9" width="18.5703125" style="4" customWidth="1"/>
    <col min="10" max="253" width="9.140625" style="4" customWidth="1"/>
    <col min="254" max="16384" width="11.42578125" style="4"/>
  </cols>
  <sheetData>
    <row r="1" spans="1:9" x14ac:dyDescent="0.2">
      <c r="A1" s="1" t="s">
        <v>0</v>
      </c>
      <c r="C1" s="1" t="s">
        <v>1</v>
      </c>
    </row>
    <row r="2" spans="1:9" x14ac:dyDescent="0.2">
      <c r="A2" s="1"/>
      <c r="C2" s="1"/>
    </row>
    <row r="3" spans="1:9" x14ac:dyDescent="0.2">
      <c r="A3" s="33" t="s">
        <v>11</v>
      </c>
      <c r="B3" s="27">
        <v>0.05</v>
      </c>
      <c r="C3" s="26" t="s">
        <v>20</v>
      </c>
      <c r="D3" s="31">
        <v>1000</v>
      </c>
    </row>
    <row r="4" spans="1:9" x14ac:dyDescent="0.2">
      <c r="A4" s="26" t="s">
        <v>16</v>
      </c>
      <c r="B4" s="28">
        <v>0.17</v>
      </c>
      <c r="C4" s="26" t="s">
        <v>21</v>
      </c>
      <c r="D4" s="32">
        <v>750</v>
      </c>
    </row>
    <row r="5" spans="1:9" x14ac:dyDescent="0.2">
      <c r="A5" s="26" t="s">
        <v>17</v>
      </c>
      <c r="B5" s="28">
        <v>0.17</v>
      </c>
      <c r="C5" s="26" t="s">
        <v>40</v>
      </c>
      <c r="D5" s="26">
        <v>105</v>
      </c>
    </row>
    <row r="6" spans="1:9" x14ac:dyDescent="0.2">
      <c r="A6" s="26" t="s">
        <v>18</v>
      </c>
      <c r="B6" s="29">
        <v>0.03</v>
      </c>
      <c r="C6" s="26" t="s">
        <v>46</v>
      </c>
      <c r="D6" s="26">
        <v>60</v>
      </c>
    </row>
    <row r="7" spans="1:9" x14ac:dyDescent="0.2">
      <c r="A7" s="26" t="s">
        <v>2</v>
      </c>
      <c r="B7" s="29">
        <v>6.4999999999999997E-3</v>
      </c>
      <c r="C7" s="26" t="s">
        <v>22</v>
      </c>
      <c r="D7" s="26">
        <v>15</v>
      </c>
    </row>
    <row r="8" spans="1:9" x14ac:dyDescent="0.2">
      <c r="A8" s="26" t="s">
        <v>3</v>
      </c>
      <c r="B8" s="28">
        <v>0.03</v>
      </c>
    </row>
    <row r="9" spans="1:9" x14ac:dyDescent="0.2">
      <c r="A9" s="26" t="s">
        <v>47</v>
      </c>
      <c r="B9" s="29">
        <v>2.2800000000000001E-2</v>
      </c>
    </row>
    <row r="10" spans="1:9" x14ac:dyDescent="0.2">
      <c r="A10" s="26" t="s">
        <v>12</v>
      </c>
      <c r="B10" s="30">
        <v>0.02</v>
      </c>
    </row>
    <row r="11" spans="1:9" x14ac:dyDescent="0.2">
      <c r="A11" s="26" t="s">
        <v>14</v>
      </c>
      <c r="B11" s="27">
        <v>0.06</v>
      </c>
      <c r="F11" s="7"/>
      <c r="I11" s="34"/>
    </row>
    <row r="12" spans="1:9" x14ac:dyDescent="0.2">
      <c r="A12" s="26" t="s">
        <v>13</v>
      </c>
      <c r="B12" s="26">
        <v>6</v>
      </c>
      <c r="C12" s="4" t="s">
        <v>23</v>
      </c>
      <c r="D12" s="8">
        <v>0.01</v>
      </c>
      <c r="F12" s="11"/>
    </row>
    <row r="13" spans="1:9" x14ac:dyDescent="0.2">
      <c r="C13" s="4" t="s">
        <v>24</v>
      </c>
      <c r="D13" s="16">
        <f>(D12+1)^(1/30)</f>
        <v>1.0003317327062342</v>
      </c>
    </row>
    <row r="16" spans="1:9" x14ac:dyDescent="0.2">
      <c r="B16" s="1" t="s">
        <v>4</v>
      </c>
      <c r="C16" s="1" t="s">
        <v>5</v>
      </c>
      <c r="D16" s="1" t="s">
        <v>6</v>
      </c>
    </row>
    <row r="17" spans="1:4" x14ac:dyDescent="0.2">
      <c r="A17" s="26" t="s">
        <v>20</v>
      </c>
      <c r="B17" s="17">
        <f>D3</f>
        <v>1000</v>
      </c>
      <c r="C17" s="21">
        <f>D5</f>
        <v>105</v>
      </c>
      <c r="D17" s="20">
        <f>IF(B12&gt;0,B17,B17/($D$13^C17))</f>
        <v>1000</v>
      </c>
    </row>
    <row r="18" spans="1:4" x14ac:dyDescent="0.2">
      <c r="A18" s="26" t="s">
        <v>15</v>
      </c>
      <c r="B18" s="18">
        <f>IF(B12&gt;0,-PMT(B11-D12,B12,D3,,1)*B12-D3)</f>
        <v>125.81410348678992</v>
      </c>
      <c r="C18" s="12"/>
      <c r="D18" s="18">
        <f>B18</f>
        <v>125.81410348678992</v>
      </c>
    </row>
    <row r="19" spans="1:4" x14ac:dyDescent="0.2">
      <c r="A19" s="26" t="s">
        <v>25</v>
      </c>
      <c r="B19" s="18">
        <f>-D4</f>
        <v>-750</v>
      </c>
      <c r="C19" s="21">
        <f>D6</f>
        <v>60</v>
      </c>
      <c r="D19" s="18">
        <f t="shared" ref="D19:D26" si="0">B19/($D$13^C19)</f>
        <v>-735.22203705518928</v>
      </c>
    </row>
    <row r="20" spans="1:4" x14ac:dyDescent="0.2">
      <c r="A20" s="26" t="s">
        <v>41</v>
      </c>
      <c r="B20" s="18">
        <f>-D4*B10</f>
        <v>-15</v>
      </c>
      <c r="C20" s="12"/>
      <c r="D20" s="18">
        <f t="shared" si="0"/>
        <v>-15</v>
      </c>
    </row>
    <row r="21" spans="1:4" x14ac:dyDescent="0.2">
      <c r="A21" s="26" t="s">
        <v>26</v>
      </c>
      <c r="B21" s="18">
        <f>-B19/(1+B3)*B4+(-B20*B4)</f>
        <v>123.97857142857143</v>
      </c>
      <c r="C21" s="10"/>
      <c r="D21" s="18">
        <f t="shared" si="0"/>
        <v>123.97857142857143</v>
      </c>
    </row>
    <row r="22" spans="1:4" x14ac:dyDescent="0.2">
      <c r="A22" s="26" t="s">
        <v>27</v>
      </c>
      <c r="B22" s="18">
        <f>-B17*B5</f>
        <v>-170</v>
      </c>
      <c r="C22" s="10"/>
      <c r="D22" s="18">
        <f t="shared" si="0"/>
        <v>-170</v>
      </c>
    </row>
    <row r="23" spans="1:4" x14ac:dyDescent="0.2">
      <c r="A23" s="26" t="s">
        <v>28</v>
      </c>
      <c r="B23" s="18">
        <f>-B17*B6</f>
        <v>-30</v>
      </c>
      <c r="C23" s="10"/>
      <c r="D23" s="18">
        <f t="shared" si="0"/>
        <v>-30</v>
      </c>
    </row>
    <row r="24" spans="1:4" x14ac:dyDescent="0.2">
      <c r="A24" s="26" t="s">
        <v>7</v>
      </c>
      <c r="B24" s="18">
        <f>-(B17+B22)*B7</f>
        <v>-5.3949999999999996</v>
      </c>
      <c r="C24" s="10"/>
      <c r="D24" s="18">
        <f t="shared" si="0"/>
        <v>-5.3949999999999996</v>
      </c>
    </row>
    <row r="25" spans="1:4" x14ac:dyDescent="0.2">
      <c r="A25" s="26" t="s">
        <v>8</v>
      </c>
      <c r="B25" s="18">
        <f>-(B17+B22)*B8</f>
        <v>-24.9</v>
      </c>
      <c r="C25" s="10"/>
      <c r="D25" s="18">
        <f t="shared" si="0"/>
        <v>-24.9</v>
      </c>
    </row>
    <row r="26" spans="1:4" x14ac:dyDescent="0.2">
      <c r="A26" s="26" t="s">
        <v>48</v>
      </c>
      <c r="B26" s="18">
        <f>-B17*B9</f>
        <v>-22.8</v>
      </c>
      <c r="C26" s="10"/>
      <c r="D26" s="18">
        <f t="shared" si="0"/>
        <v>-22.8</v>
      </c>
    </row>
    <row r="27" spans="1:4" x14ac:dyDescent="0.2">
      <c r="A27" s="26" t="s">
        <v>31</v>
      </c>
      <c r="B27" s="18">
        <f>SUM(B17:B26)-B18</f>
        <v>105.8835714285714</v>
      </c>
      <c r="C27" s="9"/>
      <c r="D27" s="18">
        <f>SUM(D17:D26)-D18</f>
        <v>120.66153437338215</v>
      </c>
    </row>
    <row r="28" spans="1:4" x14ac:dyDescent="0.2">
      <c r="A28" s="26" t="s">
        <v>32</v>
      </c>
      <c r="B28" s="18">
        <f>B27+B18</f>
        <v>231.69767491536132</v>
      </c>
      <c r="C28" s="9"/>
      <c r="D28" s="18">
        <f>D27+D18</f>
        <v>246.47563786017207</v>
      </c>
    </row>
    <row r="29" spans="1:4" x14ac:dyDescent="0.2">
      <c r="A29" s="26" t="s">
        <v>33</v>
      </c>
      <c r="B29" s="19">
        <f>B27/B17</f>
        <v>0.1058835714285714</v>
      </c>
      <c r="C29" s="9"/>
      <c r="D29" s="19">
        <f>D27/D17</f>
        <v>0.12066153437338216</v>
      </c>
    </row>
    <row r="30" spans="1:4" x14ac:dyDescent="0.2">
      <c r="A30" s="26" t="s">
        <v>34</v>
      </c>
      <c r="B30" s="19">
        <f>B28/B17</f>
        <v>0.23169767491536131</v>
      </c>
      <c r="C30" s="9"/>
      <c r="D30" s="19">
        <f>D28/D17</f>
        <v>0.24647563786017207</v>
      </c>
    </row>
    <row r="31" spans="1:4" x14ac:dyDescent="0.2">
      <c r="A31" s="26"/>
      <c r="B31" s="9"/>
      <c r="C31" s="9"/>
      <c r="D31" s="9"/>
    </row>
    <row r="32" spans="1:4" x14ac:dyDescent="0.2">
      <c r="A32" s="1" t="s">
        <v>9</v>
      </c>
      <c r="B32" s="9"/>
      <c r="C32" s="9"/>
      <c r="D32" s="9"/>
    </row>
    <row r="33" spans="1:4" x14ac:dyDescent="0.2">
      <c r="A33" s="26" t="s">
        <v>37</v>
      </c>
      <c r="B33" s="22">
        <f>-((B17-B28)*C17)/30</f>
        <v>-2689.0581377962358</v>
      </c>
      <c r="D33" s="9"/>
    </row>
    <row r="34" spans="1:4" x14ac:dyDescent="0.2">
      <c r="A34" s="26" t="s">
        <v>38</v>
      </c>
      <c r="B34" s="22">
        <f>-(B28*C17)/30</f>
        <v>-810.94186220376457</v>
      </c>
      <c r="D34" s="9"/>
    </row>
    <row r="35" spans="1:4" x14ac:dyDescent="0.2">
      <c r="A35" s="26" t="s">
        <v>35</v>
      </c>
      <c r="B35" s="22">
        <f>(B19*D7)/30</f>
        <v>-375</v>
      </c>
      <c r="D35" s="9"/>
    </row>
    <row r="36" spans="1:4" x14ac:dyDescent="0.2">
      <c r="A36" s="26" t="s">
        <v>36</v>
      </c>
      <c r="B36" s="22">
        <f>-(B19*C19)/30</f>
        <v>1500</v>
      </c>
      <c r="D36" s="9"/>
    </row>
    <row r="37" spans="1:4" x14ac:dyDescent="0.2">
      <c r="A37" s="26" t="s">
        <v>10</v>
      </c>
      <c r="B37" s="22">
        <f>SUM(B33:B36)</f>
        <v>-2375.0000000000005</v>
      </c>
      <c r="D37" s="9"/>
    </row>
    <row r="38" spans="1:4" x14ac:dyDescent="0.2">
      <c r="B38" s="9"/>
      <c r="D38" s="9"/>
    </row>
    <row r="39" spans="1:4" x14ac:dyDescent="0.2">
      <c r="B39" s="9"/>
      <c r="D39" s="9"/>
    </row>
    <row r="40" spans="1:4" x14ac:dyDescent="0.2">
      <c r="B40" s="9"/>
      <c r="D40" s="9"/>
    </row>
    <row r="41" spans="1:4" x14ac:dyDescent="0.2">
      <c r="A41" s="2"/>
      <c r="B41" s="9"/>
      <c r="D41" s="9"/>
    </row>
    <row r="42" spans="1:4" x14ac:dyDescent="0.2">
      <c r="B42" s="9"/>
      <c r="D42" s="9"/>
    </row>
    <row r="43" spans="1:4" x14ac:dyDescent="0.2">
      <c r="B43" s="9"/>
      <c r="D43" s="9"/>
    </row>
    <row r="44" spans="1:4" x14ac:dyDescent="0.2">
      <c r="B44" s="9"/>
      <c r="D44" s="9"/>
    </row>
    <row r="45" spans="1:4" x14ac:dyDescent="0.2">
      <c r="B45" s="9"/>
      <c r="D45" s="9"/>
    </row>
    <row r="46" spans="1:4" x14ac:dyDescent="0.2">
      <c r="B46" s="9"/>
      <c r="D46" s="9"/>
    </row>
    <row r="47" spans="1:4" x14ac:dyDescent="0.2">
      <c r="B47" s="9"/>
      <c r="D47" s="9"/>
    </row>
    <row r="48" spans="1:4" x14ac:dyDescent="0.2">
      <c r="B48" s="9"/>
      <c r="D48" s="9"/>
    </row>
    <row r="49" spans="2:4" x14ac:dyDescent="0.2">
      <c r="B49" s="9"/>
      <c r="D49" s="9"/>
    </row>
    <row r="50" spans="2:4" x14ac:dyDescent="0.2">
      <c r="B50" s="9"/>
    </row>
    <row r="51" spans="2:4" x14ac:dyDescent="0.2">
      <c r="B51" s="9"/>
    </row>
    <row r="52" spans="2:4" x14ac:dyDescent="0.2">
      <c r="B52" s="9"/>
    </row>
    <row r="53" spans="2:4" x14ac:dyDescent="0.2">
      <c r="B53" s="9"/>
    </row>
    <row r="54" spans="2:4" x14ac:dyDescent="0.2">
      <c r="B54" s="9"/>
    </row>
    <row r="55" spans="2:4" x14ac:dyDescent="0.2">
      <c r="B55" s="9"/>
    </row>
    <row r="56" spans="2:4" x14ac:dyDescent="0.2">
      <c r="B56" s="9"/>
    </row>
    <row r="57" spans="2:4" x14ac:dyDescent="0.2">
      <c r="B57" s="9"/>
    </row>
    <row r="58" spans="2:4" x14ac:dyDescent="0.2">
      <c r="B58" s="9"/>
    </row>
    <row r="59" spans="2:4" x14ac:dyDescent="0.2">
      <c r="B59" s="9"/>
    </row>
    <row r="60" spans="2:4" x14ac:dyDescent="0.2">
      <c r="B60" s="9"/>
    </row>
    <row r="61" spans="2:4" x14ac:dyDescent="0.2">
      <c r="B61" s="9"/>
    </row>
    <row r="62" spans="2:4" x14ac:dyDescent="0.2">
      <c r="B62" s="9"/>
    </row>
    <row r="63" spans="2:4" x14ac:dyDescent="0.2">
      <c r="B63" s="9"/>
    </row>
    <row r="64" spans="2:4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  <row r="71" spans="2:2" x14ac:dyDescent="0.2">
      <c r="B71" s="9"/>
    </row>
    <row r="72" spans="2:2" x14ac:dyDescent="0.2">
      <c r="B72" s="9"/>
    </row>
    <row r="73" spans="2:2" x14ac:dyDescent="0.2">
      <c r="B73" s="9"/>
    </row>
    <row r="74" spans="2:2" x14ac:dyDescent="0.2">
      <c r="B74" s="9"/>
    </row>
    <row r="75" spans="2:2" x14ac:dyDescent="0.2">
      <c r="B75" s="9"/>
    </row>
    <row r="76" spans="2:2" x14ac:dyDescent="0.2">
      <c r="B76" s="9"/>
    </row>
    <row r="77" spans="2:2" x14ac:dyDescent="0.2">
      <c r="B77" s="9"/>
    </row>
    <row r="78" spans="2:2" x14ac:dyDescent="0.2">
      <c r="B78" s="9"/>
    </row>
    <row r="79" spans="2:2" x14ac:dyDescent="0.2">
      <c r="B79" s="9"/>
    </row>
    <row r="80" spans="2: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2"/>
  <sheetViews>
    <sheetView tabSelected="1" topLeftCell="A16" workbookViewId="0">
      <selection activeCell="B26" sqref="B26"/>
    </sheetView>
  </sheetViews>
  <sheetFormatPr defaultColWidth="11.42578125" defaultRowHeight="12.75" x14ac:dyDescent="0.2"/>
  <cols>
    <col min="1" max="1" width="32.42578125" style="4" customWidth="1"/>
    <col min="2" max="2" width="11.5703125" style="4" customWidth="1"/>
    <col min="3" max="3" width="29.42578125" style="4" customWidth="1"/>
    <col min="4" max="4" width="9.42578125" style="4" customWidth="1"/>
    <col min="5" max="5" width="5.5703125" style="4" customWidth="1"/>
    <col min="6" max="6" width="10.7109375" style="4" customWidth="1"/>
    <col min="7" max="253" width="9.140625" style="4" customWidth="1"/>
    <col min="254" max="16384" width="11.42578125" style="4"/>
  </cols>
  <sheetData>
    <row r="1" spans="1:6" x14ac:dyDescent="0.2">
      <c r="A1" s="1" t="s">
        <v>0</v>
      </c>
      <c r="C1" s="1" t="s">
        <v>1</v>
      </c>
    </row>
    <row r="2" spans="1:6" x14ac:dyDescent="0.2">
      <c r="A2" s="1"/>
      <c r="C2" s="1"/>
    </row>
    <row r="3" spans="1:6" x14ac:dyDescent="0.2">
      <c r="A3" s="3" t="s">
        <v>11</v>
      </c>
      <c r="B3" s="5">
        <v>0.05</v>
      </c>
      <c r="C3" s="4" t="s">
        <v>20</v>
      </c>
      <c r="D3" s="13">
        <v>1000</v>
      </c>
    </row>
    <row r="4" spans="1:6" x14ac:dyDescent="0.2">
      <c r="A4" s="4" t="s">
        <v>16</v>
      </c>
      <c r="B4" s="6">
        <v>0.17</v>
      </c>
      <c r="C4" s="4" t="s">
        <v>21</v>
      </c>
      <c r="D4" s="13">
        <v>750</v>
      </c>
    </row>
    <row r="5" spans="1:6" x14ac:dyDescent="0.2">
      <c r="A5" s="4" t="s">
        <v>17</v>
      </c>
      <c r="B5" s="6">
        <v>0.17</v>
      </c>
      <c r="C5" s="4" t="s">
        <v>45</v>
      </c>
      <c r="D5" s="4">
        <v>60</v>
      </c>
    </row>
    <row r="6" spans="1:6" x14ac:dyDescent="0.2">
      <c r="A6" s="4" t="s">
        <v>18</v>
      </c>
      <c r="B6" s="8">
        <v>0.03</v>
      </c>
      <c r="C6" s="4" t="s">
        <v>46</v>
      </c>
      <c r="D6" s="4">
        <v>60</v>
      </c>
    </row>
    <row r="7" spans="1:6" x14ac:dyDescent="0.2">
      <c r="A7" s="4" t="s">
        <v>39</v>
      </c>
      <c r="B7" s="14">
        <v>0.04</v>
      </c>
      <c r="C7" s="4" t="s">
        <v>22</v>
      </c>
      <c r="D7" s="4">
        <v>15</v>
      </c>
    </row>
    <row r="8" spans="1:6" x14ac:dyDescent="0.2">
      <c r="A8" s="4" t="s">
        <v>19</v>
      </c>
      <c r="B8" s="15">
        <v>0.4</v>
      </c>
    </row>
    <row r="9" spans="1:6" x14ac:dyDescent="0.2">
      <c r="A9" s="4" t="s">
        <v>44</v>
      </c>
      <c r="B9" s="14">
        <v>0.03</v>
      </c>
    </row>
    <row r="10" spans="1:6" x14ac:dyDescent="0.2">
      <c r="A10" s="4" t="s">
        <v>2</v>
      </c>
      <c r="B10" s="8">
        <v>6.4999999999999997E-3</v>
      </c>
      <c r="F10" s="7"/>
    </row>
    <row r="11" spans="1:6" x14ac:dyDescent="0.2">
      <c r="A11" s="4" t="s">
        <v>3</v>
      </c>
      <c r="B11" s="6">
        <v>0.03</v>
      </c>
      <c r="C11" s="4" t="s">
        <v>23</v>
      </c>
      <c r="D11" s="8">
        <v>0.01</v>
      </c>
      <c r="F11" s="11"/>
    </row>
    <row r="12" spans="1:6" x14ac:dyDescent="0.2">
      <c r="A12" s="4" t="s">
        <v>12</v>
      </c>
      <c r="B12" s="7">
        <v>0.02</v>
      </c>
      <c r="C12" s="4" t="s">
        <v>24</v>
      </c>
      <c r="D12" s="16">
        <f>(D11+1)^(1/30)</f>
        <v>1.0003317327062342</v>
      </c>
    </row>
    <row r="13" spans="1:6" x14ac:dyDescent="0.2">
      <c r="A13" s="25" t="s">
        <v>47</v>
      </c>
      <c r="B13" s="8">
        <v>2.2800000000000001E-2</v>
      </c>
    </row>
    <row r="15" spans="1:6" x14ac:dyDescent="0.2">
      <c r="B15" s="1" t="s">
        <v>4</v>
      </c>
      <c r="C15" s="1" t="s">
        <v>5</v>
      </c>
      <c r="D15" s="1" t="s">
        <v>6</v>
      </c>
    </row>
    <row r="16" spans="1:6" x14ac:dyDescent="0.2">
      <c r="A16" s="4" t="s">
        <v>20</v>
      </c>
      <c r="B16" s="23">
        <f>D3</f>
        <v>1000</v>
      </c>
      <c r="C16" s="21">
        <f>IF(B9&gt;0,0,D5)</f>
        <v>0</v>
      </c>
      <c r="D16" s="18">
        <f t="shared" ref="D16:D26" si="0">B16/($D$12^C16)</f>
        <v>1000</v>
      </c>
    </row>
    <row r="17" spans="1:4" x14ac:dyDescent="0.2">
      <c r="A17" s="4" t="s">
        <v>25</v>
      </c>
      <c r="B17" s="18">
        <f>-D4</f>
        <v>-750</v>
      </c>
      <c r="C17" s="21">
        <f>D6</f>
        <v>60</v>
      </c>
      <c r="D17" s="18">
        <f t="shared" si="0"/>
        <v>-735.22203705518928</v>
      </c>
    </row>
    <row r="18" spans="1:4" x14ac:dyDescent="0.2">
      <c r="A18" s="4" t="s">
        <v>41</v>
      </c>
      <c r="B18" s="18">
        <f>-D4*B12</f>
        <v>-15</v>
      </c>
      <c r="C18" s="12"/>
      <c r="D18" s="18">
        <f t="shared" si="0"/>
        <v>-15</v>
      </c>
    </row>
    <row r="19" spans="1:4" x14ac:dyDescent="0.2">
      <c r="A19" s="4" t="s">
        <v>26</v>
      </c>
      <c r="B19" s="18">
        <f>-B17/(1+B3)*B4+(-B18*B4)</f>
        <v>123.97857142857143</v>
      </c>
      <c r="C19" s="10"/>
      <c r="D19" s="18">
        <f t="shared" si="0"/>
        <v>123.97857142857143</v>
      </c>
    </row>
    <row r="20" spans="1:4" x14ac:dyDescent="0.2">
      <c r="A20" s="4" t="s">
        <v>27</v>
      </c>
      <c r="B20" s="18">
        <f>-B16*B5</f>
        <v>-170</v>
      </c>
      <c r="C20" s="10"/>
      <c r="D20" s="18">
        <f t="shared" si="0"/>
        <v>-170</v>
      </c>
    </row>
    <row r="21" spans="1:4" x14ac:dyDescent="0.2">
      <c r="A21" s="4" t="s">
        <v>28</v>
      </c>
      <c r="B21" s="18">
        <f>-B16*B6</f>
        <v>-30</v>
      </c>
      <c r="C21" s="10"/>
      <c r="D21" s="18">
        <f t="shared" si="0"/>
        <v>-30</v>
      </c>
    </row>
    <row r="22" spans="1:4" x14ac:dyDescent="0.2">
      <c r="A22" s="4" t="s">
        <v>29</v>
      </c>
      <c r="B22" s="18">
        <f>(-B16*B8*B7)</f>
        <v>-16</v>
      </c>
      <c r="D22" s="18">
        <f t="shared" si="0"/>
        <v>-16</v>
      </c>
    </row>
    <row r="23" spans="1:4" x14ac:dyDescent="0.2">
      <c r="A23" s="4" t="s">
        <v>30</v>
      </c>
      <c r="B23" s="24">
        <f>((-B16*B8)*(B9/30*D5))</f>
        <v>-24</v>
      </c>
      <c r="D23" s="18">
        <f>B23</f>
        <v>-24</v>
      </c>
    </row>
    <row r="24" spans="1:4" x14ac:dyDescent="0.2">
      <c r="A24" s="4" t="s">
        <v>7</v>
      </c>
      <c r="B24" s="18">
        <f>-(B16+B20)*B10</f>
        <v>-5.3949999999999996</v>
      </c>
      <c r="C24" s="10"/>
      <c r="D24" s="18">
        <f t="shared" si="0"/>
        <v>-5.3949999999999996</v>
      </c>
    </row>
    <row r="25" spans="1:4" x14ac:dyDescent="0.2">
      <c r="A25" s="4" t="s">
        <v>8</v>
      </c>
      <c r="B25" s="18">
        <f>-(B16+B20)*B11</f>
        <v>-24.9</v>
      </c>
      <c r="C25" s="10"/>
      <c r="D25" s="18">
        <f t="shared" si="0"/>
        <v>-24.9</v>
      </c>
    </row>
    <row r="26" spans="1:4" x14ac:dyDescent="0.2">
      <c r="A26" s="25" t="s">
        <v>48</v>
      </c>
      <c r="B26" s="18">
        <f>-B16*B13</f>
        <v>-22.8</v>
      </c>
      <c r="C26" s="10"/>
      <c r="D26" s="18">
        <f t="shared" si="0"/>
        <v>-22.8</v>
      </c>
    </row>
    <row r="27" spans="1:4" x14ac:dyDescent="0.2">
      <c r="A27" s="4" t="s">
        <v>42</v>
      </c>
      <c r="B27" s="18">
        <f>SUM(B16:B26)</f>
        <v>65.883571428571415</v>
      </c>
      <c r="C27" s="9"/>
      <c r="D27" s="18">
        <f>SUM(D16:D26)</f>
        <v>80.661534373382111</v>
      </c>
    </row>
    <row r="28" spans="1:4" x14ac:dyDescent="0.2">
      <c r="A28" s="4" t="s">
        <v>43</v>
      </c>
      <c r="B28" s="19">
        <f>B27/B16</f>
        <v>6.5883571428571416E-2</v>
      </c>
      <c r="C28" s="9"/>
      <c r="D28" s="19">
        <f>D27/D16</f>
        <v>8.066153437338211E-2</v>
      </c>
    </row>
    <row r="29" spans="1:4" x14ac:dyDescent="0.2">
      <c r="B29" s="9"/>
      <c r="C29" s="9"/>
      <c r="D29" s="9"/>
    </row>
    <row r="30" spans="1:4" x14ac:dyDescent="0.2">
      <c r="A30" s="1" t="s">
        <v>9</v>
      </c>
      <c r="B30" s="9"/>
      <c r="C30" s="9"/>
      <c r="D30" s="9"/>
    </row>
    <row r="31" spans="1:4" x14ac:dyDescent="0.2">
      <c r="A31" s="4" t="s">
        <v>37</v>
      </c>
      <c r="B31" s="22">
        <f>-((B16*C16)/30)</f>
        <v>0</v>
      </c>
      <c r="D31" s="9"/>
    </row>
    <row r="32" spans="1:4" x14ac:dyDescent="0.2">
      <c r="A32" s="4" t="s">
        <v>38</v>
      </c>
      <c r="B32" s="22">
        <f>-(B27*C16)/30</f>
        <v>0</v>
      </c>
      <c r="D32" s="9"/>
    </row>
    <row r="33" spans="1:4" x14ac:dyDescent="0.2">
      <c r="A33" s="4" t="s">
        <v>35</v>
      </c>
      <c r="B33" s="22">
        <f>(B17*D7)/30</f>
        <v>-375</v>
      </c>
      <c r="D33" s="9"/>
    </row>
    <row r="34" spans="1:4" x14ac:dyDescent="0.2">
      <c r="A34" s="4" t="s">
        <v>36</v>
      </c>
      <c r="B34" s="22">
        <f>-(B17*C17)/30</f>
        <v>1500</v>
      </c>
      <c r="D34" s="9"/>
    </row>
    <row r="35" spans="1:4" x14ac:dyDescent="0.2">
      <c r="A35" s="4" t="s">
        <v>10</v>
      </c>
      <c r="B35" s="22">
        <f>SUM(B31:B34)</f>
        <v>1125</v>
      </c>
      <c r="D35" s="9"/>
    </row>
    <row r="36" spans="1:4" x14ac:dyDescent="0.2">
      <c r="B36" s="9"/>
      <c r="D36" s="9"/>
    </row>
    <row r="37" spans="1:4" x14ac:dyDescent="0.2">
      <c r="B37" s="9"/>
      <c r="D37" s="9"/>
    </row>
    <row r="38" spans="1:4" x14ac:dyDescent="0.2">
      <c r="B38" s="9"/>
      <c r="D38" s="9"/>
    </row>
    <row r="39" spans="1:4" x14ac:dyDescent="0.2">
      <c r="A39" s="2"/>
      <c r="B39" s="9"/>
      <c r="D39" s="9"/>
    </row>
    <row r="40" spans="1:4" x14ac:dyDescent="0.2">
      <c r="B40" s="9"/>
      <c r="D40" s="9"/>
    </row>
    <row r="41" spans="1:4" x14ac:dyDescent="0.2">
      <c r="B41" s="9"/>
      <c r="D41" s="9"/>
    </row>
    <row r="42" spans="1:4" x14ac:dyDescent="0.2">
      <c r="B42" s="9"/>
      <c r="D42" s="9"/>
    </row>
    <row r="43" spans="1:4" x14ac:dyDescent="0.2">
      <c r="B43" s="9"/>
      <c r="D43" s="9"/>
    </row>
    <row r="44" spans="1:4" x14ac:dyDescent="0.2">
      <c r="B44" s="9"/>
      <c r="D44" s="9"/>
    </row>
    <row r="45" spans="1:4" x14ac:dyDescent="0.2">
      <c r="B45" s="9"/>
      <c r="D45" s="9"/>
    </row>
    <row r="46" spans="1:4" x14ac:dyDescent="0.2">
      <c r="B46" s="9"/>
      <c r="D46" s="9"/>
    </row>
    <row r="47" spans="1:4" x14ac:dyDescent="0.2">
      <c r="B47" s="9"/>
      <c r="D47" s="9"/>
    </row>
    <row r="48" spans="1:4" x14ac:dyDescent="0.2">
      <c r="B48" s="9"/>
    </row>
    <row r="49" spans="2:2" x14ac:dyDescent="0.2">
      <c r="B49" s="9"/>
    </row>
    <row r="50" spans="2:2" x14ac:dyDescent="0.2">
      <c r="B50" s="9"/>
    </row>
    <row r="51" spans="2:2" x14ac:dyDescent="0.2">
      <c r="B51" s="9"/>
    </row>
    <row r="52" spans="2:2" x14ac:dyDescent="0.2">
      <c r="B52" s="9"/>
    </row>
    <row r="53" spans="2:2" x14ac:dyDescent="0.2">
      <c r="B53" s="9"/>
    </row>
    <row r="54" spans="2:2" x14ac:dyDescent="0.2">
      <c r="B54" s="9"/>
    </row>
    <row r="55" spans="2:2" x14ac:dyDescent="0.2">
      <c r="B55" s="9"/>
    </row>
    <row r="56" spans="2:2" x14ac:dyDescent="0.2">
      <c r="B56" s="9"/>
    </row>
    <row r="57" spans="2:2" x14ac:dyDescent="0.2">
      <c r="B57" s="9"/>
    </row>
    <row r="58" spans="2:2" x14ac:dyDescent="0.2">
      <c r="B58" s="9"/>
    </row>
    <row r="59" spans="2:2" x14ac:dyDescent="0.2">
      <c r="B59" s="9"/>
    </row>
    <row r="60" spans="2:2" x14ac:dyDescent="0.2">
      <c r="B60" s="9"/>
    </row>
    <row r="61" spans="2:2" x14ac:dyDescent="0.2">
      <c r="B61" s="9"/>
    </row>
    <row r="62" spans="2:2" x14ac:dyDescent="0.2">
      <c r="B62" s="9"/>
    </row>
    <row r="63" spans="2:2" x14ac:dyDescent="0.2">
      <c r="B63" s="9"/>
    </row>
    <row r="64" spans="2:2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  <row r="71" spans="2:2" x14ac:dyDescent="0.2">
      <c r="B71" s="9"/>
    </row>
    <row r="72" spans="2:2" x14ac:dyDescent="0.2">
      <c r="B72" s="9"/>
    </row>
    <row r="73" spans="2:2" x14ac:dyDescent="0.2">
      <c r="B73" s="9"/>
    </row>
    <row r="74" spans="2:2" x14ac:dyDescent="0.2">
      <c r="B74" s="9"/>
    </row>
    <row r="75" spans="2:2" x14ac:dyDescent="0.2">
      <c r="B75" s="9"/>
    </row>
    <row r="76" spans="2:2" x14ac:dyDescent="0.2">
      <c r="B76" s="9"/>
    </row>
    <row r="77" spans="2:2" x14ac:dyDescent="0.2">
      <c r="B77" s="9"/>
    </row>
    <row r="78" spans="2:2" x14ac:dyDescent="0.2">
      <c r="B78" s="9"/>
    </row>
    <row r="79" spans="2:2" x14ac:dyDescent="0.2">
      <c r="B79" s="9"/>
    </row>
    <row r="80" spans="2: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</sheetData>
  <pageMargins left="0.78740157499999996" right="0.78740157499999996" top="0.984251969" bottom="0.984251969" header="0.49212598499999999" footer="0.49212598499999999"/>
  <pageSetup orientation="portrait" horizontalDpi="300" verticalDpi="30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financiamento</vt:lpstr>
      <vt:lpstr>cartão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Roberto</cp:lastModifiedBy>
  <dcterms:created xsi:type="dcterms:W3CDTF">1996-10-08T23:32:33Z</dcterms:created>
  <dcterms:modified xsi:type="dcterms:W3CDTF">2022-05-05T20:08:22Z</dcterms:modified>
</cp:coreProperties>
</file>