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\Google Drive\documentos recuperados\Gerência de Preços Ebook\"/>
    </mc:Choice>
  </mc:AlternateContent>
  <xr:revisionPtr revIDLastSave="0" documentId="13_ncr:1_{5D204494-0347-4B99-B169-A75FB3C8DCF9}" xr6:coauthVersionLast="47" xr6:coauthVersionMax="47" xr10:uidLastSave="{00000000-0000-0000-0000-000000000000}"/>
  <bookViews>
    <workbookView xWindow="-20610" yWindow="-120" windowWidth="20730" windowHeight="11160" firstSheet="3" activeTab="5" xr2:uid="{5E19CBB9-07F2-4EB2-BE90-136D4368F9B0}"/>
  </bookViews>
  <sheets>
    <sheet name=" Presumido a partir do preço" sheetId="1" r:id="rId1"/>
    <sheet name="Presumido a partir da mc%" sheetId="4" r:id="rId2"/>
    <sheet name="Real a partir do preço" sheetId="2" r:id="rId3"/>
    <sheet name="Real a partir da mc%" sheetId="7" r:id="rId4"/>
    <sheet name="Simples a partir do preço" sheetId="3" r:id="rId5"/>
    <sheet name="Simples a partir da mc%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5" l="1"/>
  <c r="B23" i="5"/>
  <c r="B23" i="3"/>
  <c r="B22" i="3"/>
  <c r="B27" i="7"/>
  <c r="B26" i="7"/>
  <c r="B26" i="2"/>
  <c r="B25" i="2"/>
  <c r="B29" i="4"/>
  <c r="B28" i="4"/>
  <c r="B27" i="1"/>
  <c r="B51" i="1"/>
  <c r="B50" i="1"/>
  <c r="B45" i="2" l="1"/>
  <c r="B47" i="1"/>
  <c r="B23" i="7"/>
  <c r="B20" i="5"/>
  <c r="B50" i="2"/>
  <c r="B49" i="2"/>
  <c r="B48" i="2"/>
  <c r="B25" i="4"/>
  <c r="B26" i="4" s="1"/>
  <c r="B42" i="3"/>
  <c r="B45" i="3"/>
  <c r="B44" i="3"/>
  <c r="B43" i="3"/>
  <c r="B19" i="3"/>
  <c r="B20" i="3" s="1"/>
  <c r="B22" i="2"/>
  <c r="B23" i="2" s="1"/>
  <c r="B24" i="1"/>
  <c r="B25" i="1" s="1"/>
  <c r="B26" i="1" s="1"/>
  <c r="B24" i="7" l="1"/>
  <c r="B25" i="7" s="1"/>
  <c r="B49" i="1"/>
  <c r="B48" i="1"/>
  <c r="B47" i="2"/>
  <c r="B46" i="2"/>
  <c r="B21" i="5"/>
  <c r="B22" i="5" s="1"/>
  <c r="B52" i="1"/>
  <c r="B54" i="1"/>
  <c r="B53" i="1"/>
  <c r="B27" i="4"/>
  <c r="B32" i="4" s="1"/>
  <c r="B21" i="3"/>
  <c r="B24" i="2"/>
  <c r="B27" i="5" l="1"/>
  <c r="B33" i="7"/>
  <c r="B28" i="5"/>
  <c r="B25" i="5"/>
  <c r="B31" i="5"/>
  <c r="B30" i="5"/>
  <c r="B30" i="4"/>
  <c r="B31" i="4" s="1"/>
  <c r="B41" i="4" s="1"/>
  <c r="B33" i="4"/>
  <c r="B36" i="4"/>
  <c r="B35" i="4"/>
  <c r="B24" i="3"/>
  <c r="B25" i="3" s="1"/>
  <c r="B27" i="3"/>
  <c r="B30" i="3"/>
  <c r="B26" i="3"/>
  <c r="B29" i="3"/>
  <c r="B27" i="2"/>
  <c r="B29" i="2"/>
  <c r="B39" i="2" s="1"/>
  <c r="B32" i="2"/>
  <c r="B30" i="2"/>
  <c r="B40" i="2" s="1"/>
  <c r="B33" i="2"/>
  <c r="B31" i="7" l="1"/>
  <c r="B41" i="7" s="1"/>
  <c r="B28" i="7"/>
  <c r="B29" i="7" s="1"/>
  <c r="B39" i="7" s="1"/>
  <c r="B30" i="7"/>
  <c r="B40" i="7" s="1"/>
  <c r="B34" i="7"/>
  <c r="B26" i="5"/>
  <c r="B29" i="5" s="1"/>
  <c r="B34" i="4"/>
  <c r="B40" i="4" s="1"/>
  <c r="B28" i="3"/>
  <c r="B31" i="3" s="1"/>
  <c r="B38" i="3" s="1"/>
  <c r="B41" i="3" s="1"/>
  <c r="B46" i="3" s="1"/>
  <c r="B47" i="3" s="1"/>
  <c r="B28" i="2"/>
  <c r="B38" i="2" s="1"/>
  <c r="B32" i="7" l="1"/>
  <c r="B32" i="5"/>
  <c r="B39" i="5" s="1"/>
  <c r="B37" i="4"/>
  <c r="B31" i="2"/>
  <c r="B42" i="5" l="1"/>
  <c r="B41" i="5"/>
  <c r="B38" i="7"/>
  <c r="B35" i="7"/>
  <c r="B42" i="7" s="1"/>
  <c r="B34" i="2"/>
  <c r="B37" i="2"/>
  <c r="B44" i="7" l="1"/>
  <c r="B45" i="7"/>
  <c r="B46" i="5"/>
  <c r="B45" i="5"/>
  <c r="B43" i="5"/>
  <c r="B44" i="5"/>
  <c r="B41" i="2"/>
  <c r="B44" i="2" s="1"/>
  <c r="B51" i="2" s="1"/>
  <c r="B52" i="2" s="1"/>
  <c r="B47" i="5" l="1"/>
  <c r="B48" i="5" s="1"/>
  <c r="B47" i="7"/>
  <c r="B48" i="7"/>
  <c r="B46" i="7"/>
  <c r="B49" i="7"/>
  <c r="B51" i="7"/>
  <c r="B50" i="7"/>
  <c r="B44" i="4"/>
  <c r="B46" i="4" s="1"/>
  <c r="B52" i="7" l="1"/>
  <c r="B53" i="7" s="1"/>
  <c r="B49" i="4"/>
  <c r="B50" i="4"/>
  <c r="B52" i="4"/>
  <c r="B51" i="4"/>
  <c r="B47" i="4"/>
  <c r="B48" i="4"/>
  <c r="B54" i="4" l="1"/>
  <c r="B53" i="4"/>
  <c r="B55" i="4"/>
  <c r="B56" i="4" l="1"/>
  <c r="B57" i="4" s="1"/>
  <c r="B28" i="1" l="1"/>
  <c r="B34" i="1" l="1"/>
  <c r="B30" i="1"/>
  <c r="B40" i="1" s="1"/>
  <c r="B35" i="1"/>
  <c r="B29" i="1"/>
  <c r="B33" i="1" s="1"/>
  <c r="B39" i="1" s="1"/>
  <c r="B31" i="1"/>
  <c r="B32" i="1"/>
  <c r="B36" i="1" l="1"/>
  <c r="B43" i="1" s="1"/>
  <c r="B46" i="1" s="1"/>
  <c r="B55" i="1" s="1"/>
  <c r="B56" i="1" s="1"/>
</calcChain>
</file>

<file path=xl/sharedStrings.xml><?xml version="1.0" encoding="utf-8"?>
<sst xmlns="http://schemas.openxmlformats.org/spreadsheetml/2006/main" count="295" uniqueCount="45">
  <si>
    <t xml:space="preserve">Paridade Cambial </t>
  </si>
  <si>
    <t>Frete %</t>
  </si>
  <si>
    <t>Seguro %</t>
  </si>
  <si>
    <t>preço de venda</t>
  </si>
  <si>
    <t>Custo FOB (moeda externa)</t>
  </si>
  <si>
    <t xml:space="preserve">Frete </t>
  </si>
  <si>
    <t>Seguro</t>
  </si>
  <si>
    <t>Custo CIF</t>
  </si>
  <si>
    <t>Imposto de Importação</t>
  </si>
  <si>
    <t>IPI</t>
  </si>
  <si>
    <t>PIS Importação</t>
  </si>
  <si>
    <t>COFINS Importação</t>
  </si>
  <si>
    <t>ICMS Importação</t>
  </si>
  <si>
    <t>Despesas de Armazenagem</t>
  </si>
  <si>
    <t>Despesas de Alfândega / Liberação</t>
  </si>
  <si>
    <t>CUSTO FOB</t>
  </si>
  <si>
    <t>Campos a preencher</t>
  </si>
  <si>
    <t>Imposto de Importação %</t>
  </si>
  <si>
    <t>IPI %</t>
  </si>
  <si>
    <t>PIS Importação %</t>
  </si>
  <si>
    <t>COFINS Importação %</t>
  </si>
  <si>
    <t>ICMS Importação %</t>
  </si>
  <si>
    <t>Despesas de Alfândega / Liberação %</t>
  </si>
  <si>
    <t>Despesas de Armazenagem %</t>
  </si>
  <si>
    <t>Custo CIF importador ex-créditos tributários</t>
  </si>
  <si>
    <t>Créditos Tributários</t>
  </si>
  <si>
    <t>ICMS</t>
  </si>
  <si>
    <t>PIS</t>
  </si>
  <si>
    <t>COFINS</t>
  </si>
  <si>
    <t>ICMS (-)</t>
  </si>
  <si>
    <t>IPI (-)</t>
  </si>
  <si>
    <t>PIS (-)</t>
  </si>
  <si>
    <t>COFINS (-)</t>
  </si>
  <si>
    <t>comissão de vendas</t>
  </si>
  <si>
    <t>frete de venda</t>
  </si>
  <si>
    <t>outras despesas de vendas</t>
  </si>
  <si>
    <t>Custo CIF importador com créditos tributários</t>
  </si>
  <si>
    <t>margem de contribuição (R$)</t>
  </si>
  <si>
    <t>margem de contribuição (%)</t>
  </si>
  <si>
    <t>SIMPLES (-)</t>
  </si>
  <si>
    <t>margem de contribuição % objetivada</t>
  </si>
  <si>
    <t>preço de vendas sem IPI</t>
  </si>
  <si>
    <t>IRPJ(-)</t>
  </si>
  <si>
    <t>CSLL (-)</t>
  </si>
  <si>
    <t>Capatazia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</si>
</sst>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2" applyFont="1"/>
    <xf numFmtId="0" fontId="4" fillId="0" borderId="0" xfId="0" applyFont="1" applyAlignment="1"/>
    <xf numFmtId="0" fontId="5" fillId="0" borderId="0" xfId="0" applyFont="1" applyAlignment="1"/>
    <xf numFmtId="43" fontId="3" fillId="0" borderId="0" xfId="2" applyFont="1"/>
    <xf numFmtId="165" fontId="3" fillId="0" borderId="0" xfId="2" applyNumberFormat="1" applyFont="1"/>
    <xf numFmtId="164" fontId="3" fillId="0" borderId="0" xfId="1" applyNumberFormat="1" applyFont="1"/>
    <xf numFmtId="0" fontId="5" fillId="2" borderId="0" xfId="0" applyFont="1" applyFill="1" applyAlignment="1"/>
    <xf numFmtId="0" fontId="4" fillId="2" borderId="0" xfId="0" applyFont="1" applyFill="1" applyAlignment="1"/>
    <xf numFmtId="43" fontId="6" fillId="2" borderId="0" xfId="2" applyFont="1" applyFill="1" applyAlignment="1">
      <alignment horizontal="center"/>
    </xf>
    <xf numFmtId="10" fontId="6" fillId="2" borderId="0" xfId="1" applyNumberFormat="1" applyFont="1" applyFill="1" applyAlignment="1">
      <alignment horizontal="center"/>
    </xf>
    <xf numFmtId="10" fontId="3" fillId="2" borderId="0" xfId="1" applyNumberFormat="1" applyFont="1" applyFill="1" applyAlignment="1">
      <alignment horizontal="center"/>
    </xf>
    <xf numFmtId="43" fontId="3" fillId="2" borderId="0" xfId="2" applyFont="1" applyFill="1"/>
    <xf numFmtId="0" fontId="5" fillId="0" borderId="0" xfId="0" applyFont="1" applyFill="1" applyAlignment="1"/>
    <xf numFmtId="43" fontId="3" fillId="0" borderId="0" xfId="2" applyFont="1" applyFill="1"/>
    <xf numFmtId="43" fontId="2" fillId="0" borderId="0" xfId="0" applyNumberFormat="1" applyFont="1"/>
    <xf numFmtId="164" fontId="2" fillId="0" borderId="0" xfId="1" applyNumberFormat="1" applyFont="1"/>
    <xf numFmtId="43" fontId="3" fillId="0" borderId="0" xfId="0" applyNumberFormat="1" applyFont="1"/>
    <xf numFmtId="165" fontId="3" fillId="0" borderId="0" xfId="0" applyNumberFormat="1" applyFont="1"/>
    <xf numFmtId="164" fontId="3" fillId="2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9" fontId="3" fillId="2" borderId="0" xfId="1" applyNumberFormat="1" applyFont="1" applyFill="1" applyAlignment="1">
      <alignment horizontal="center"/>
    </xf>
    <xf numFmtId="0" fontId="4" fillId="0" borderId="0" xfId="0" applyFont="1" applyFill="1" applyAlignment="1"/>
    <xf numFmtId="43" fontId="6" fillId="0" borderId="0" xfId="2" applyFont="1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D1F5-8740-4CFB-8813-57D3E97FB64B}">
  <dimension ref="A1:F56"/>
  <sheetViews>
    <sheetView workbookViewId="0">
      <selection activeCell="A6" sqref="A6:B6"/>
    </sheetView>
  </sheetViews>
  <sheetFormatPr defaultRowHeight="18.75" x14ac:dyDescent="0.3"/>
  <cols>
    <col min="1" max="1" width="74.42578125" style="5" bestFit="1" customWidth="1"/>
    <col min="2" max="2" width="15.5703125" style="3" bestFit="1" customWidth="1"/>
    <col min="3" max="3" width="9.140625" style="1"/>
    <col min="4" max="4" width="13" style="1" bestFit="1" customWidth="1"/>
    <col min="5" max="6" width="10.85546875" style="1" bestFit="1" customWidth="1"/>
    <col min="7" max="16384" width="9.140625" style="1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29</v>
      </c>
      <c r="B14" s="13">
        <v>0.18</v>
      </c>
    </row>
    <row r="15" spans="1:2" x14ac:dyDescent="0.3">
      <c r="A15" s="9" t="s">
        <v>30</v>
      </c>
      <c r="B15" s="13">
        <v>0.15</v>
      </c>
    </row>
    <row r="16" spans="1:2" x14ac:dyDescent="0.3">
      <c r="A16" s="9" t="s">
        <v>31</v>
      </c>
      <c r="B16" s="13">
        <v>6.4999999999999997E-3</v>
      </c>
    </row>
    <row r="17" spans="1:2" x14ac:dyDescent="0.3">
      <c r="A17" s="9" t="s">
        <v>32</v>
      </c>
      <c r="B17" s="13">
        <v>0.03</v>
      </c>
    </row>
    <row r="18" spans="1:2" x14ac:dyDescent="0.3">
      <c r="A18" s="9" t="s">
        <v>42</v>
      </c>
      <c r="B18" s="13">
        <v>1.2E-2</v>
      </c>
    </row>
    <row r="19" spans="1:2" x14ac:dyDescent="0.3">
      <c r="A19" s="9" t="s">
        <v>43</v>
      </c>
      <c r="B19" s="13">
        <v>1.0800000000000001E-2</v>
      </c>
    </row>
    <row r="20" spans="1:2" x14ac:dyDescent="0.3">
      <c r="A20" s="9" t="s">
        <v>33</v>
      </c>
      <c r="B20" s="13">
        <v>0.02</v>
      </c>
    </row>
    <row r="21" spans="1:2" x14ac:dyDescent="0.3">
      <c r="A21" s="9" t="s">
        <v>34</v>
      </c>
      <c r="B21" s="13">
        <v>0.03</v>
      </c>
    </row>
    <row r="22" spans="1:2" x14ac:dyDescent="0.3">
      <c r="A22" s="9" t="s">
        <v>35</v>
      </c>
      <c r="B22" s="13">
        <v>0</v>
      </c>
    </row>
    <row r="24" spans="1:2" x14ac:dyDescent="0.3">
      <c r="A24" s="4" t="s">
        <v>4</v>
      </c>
      <c r="B24" s="6">
        <f>B3</f>
        <v>200</v>
      </c>
    </row>
    <row r="25" spans="1:2" x14ac:dyDescent="0.3">
      <c r="A25" s="5" t="s">
        <v>5</v>
      </c>
      <c r="B25" s="6">
        <f>B24*B4</f>
        <v>8</v>
      </c>
    </row>
    <row r="26" spans="1:2" x14ac:dyDescent="0.3">
      <c r="A26" s="5" t="s">
        <v>6</v>
      </c>
      <c r="B26" s="6">
        <f>(B24+B25)*B5</f>
        <v>2.08</v>
      </c>
    </row>
    <row r="27" spans="1:2" x14ac:dyDescent="0.3">
      <c r="A27" s="5" t="s">
        <v>44</v>
      </c>
      <c r="B27" s="6">
        <f>((B24+B25+B26)*B2)*B6</f>
        <v>10.504000000000001</v>
      </c>
    </row>
    <row r="28" spans="1:2" x14ac:dyDescent="0.3">
      <c r="A28" s="5" t="s">
        <v>7</v>
      </c>
      <c r="B28" s="6">
        <f>SUM(B24:B27)*B2</f>
        <v>1102.92</v>
      </c>
    </row>
    <row r="29" spans="1:2" x14ac:dyDescent="0.3">
      <c r="A29" s="5" t="s">
        <v>8</v>
      </c>
      <c r="B29" s="6">
        <f>B28*B7</f>
        <v>330.87600000000003</v>
      </c>
    </row>
    <row r="30" spans="1:2" x14ac:dyDescent="0.3">
      <c r="A30" s="5" t="s">
        <v>9</v>
      </c>
      <c r="B30" s="6">
        <f>(B28+B29)*B8</f>
        <v>215.0694</v>
      </c>
    </row>
    <row r="31" spans="1:2" x14ac:dyDescent="0.3">
      <c r="A31" s="5" t="s">
        <v>10</v>
      </c>
      <c r="B31" s="6">
        <f>B28*B9</f>
        <v>28.786212000000003</v>
      </c>
    </row>
    <row r="32" spans="1:2" x14ac:dyDescent="0.3">
      <c r="A32" s="5" t="s">
        <v>11</v>
      </c>
      <c r="B32" s="6">
        <f>B28*B10</f>
        <v>106.43178</v>
      </c>
    </row>
    <row r="33" spans="1:5" x14ac:dyDescent="0.3">
      <c r="A33" s="5" t="s">
        <v>12</v>
      </c>
      <c r="B33" s="6">
        <f>((B28+B29+B30+B31+B32)/(1-B11))*B11</f>
        <v>391.62806165853652</v>
      </c>
    </row>
    <row r="34" spans="1:5" x14ac:dyDescent="0.3">
      <c r="A34" s="5" t="s">
        <v>14</v>
      </c>
      <c r="B34" s="6">
        <f>B28*B12</f>
        <v>33.087600000000002</v>
      </c>
    </row>
    <row r="35" spans="1:5" x14ac:dyDescent="0.3">
      <c r="A35" s="5" t="s">
        <v>13</v>
      </c>
      <c r="B35" s="6">
        <f>B28*B13</f>
        <v>22.058400000000002</v>
      </c>
    </row>
    <row r="36" spans="1:5" x14ac:dyDescent="0.3">
      <c r="A36" s="5" t="s">
        <v>24</v>
      </c>
      <c r="B36" s="6">
        <f>SUM(B28:B35)</f>
        <v>2230.8574536585361</v>
      </c>
    </row>
    <row r="38" spans="1:5" x14ac:dyDescent="0.3">
      <c r="A38" s="5" t="s">
        <v>25</v>
      </c>
    </row>
    <row r="39" spans="1:5" x14ac:dyDescent="0.3">
      <c r="A39" s="5" t="s">
        <v>26</v>
      </c>
      <c r="B39" s="6">
        <f>B33</f>
        <v>391.62806165853652</v>
      </c>
    </row>
    <row r="40" spans="1:5" x14ac:dyDescent="0.3">
      <c r="A40" s="5" t="s">
        <v>9</v>
      </c>
      <c r="B40" s="6">
        <f>B30</f>
        <v>215.0694</v>
      </c>
    </row>
    <row r="41" spans="1:5" x14ac:dyDescent="0.3">
      <c r="A41" s="5" t="s">
        <v>27</v>
      </c>
      <c r="B41" s="6">
        <v>0</v>
      </c>
    </row>
    <row r="42" spans="1:5" x14ac:dyDescent="0.3">
      <c r="A42" s="5" t="s">
        <v>28</v>
      </c>
      <c r="B42" s="6">
        <v>0</v>
      </c>
    </row>
    <row r="43" spans="1:5" x14ac:dyDescent="0.3">
      <c r="A43" s="5" t="s">
        <v>36</v>
      </c>
      <c r="B43" s="6">
        <f>B36-B39-B40-B41-B42</f>
        <v>1624.1599919999994</v>
      </c>
    </row>
    <row r="45" spans="1:5" x14ac:dyDescent="0.3">
      <c r="A45" s="9" t="s">
        <v>41</v>
      </c>
      <c r="B45" s="14">
        <v>3139.87</v>
      </c>
      <c r="D45" s="17"/>
      <c r="E45" s="17"/>
    </row>
    <row r="46" spans="1:5" x14ac:dyDescent="0.3">
      <c r="A46" s="5" t="s">
        <v>36</v>
      </c>
      <c r="B46" s="7">
        <f>-B43</f>
        <v>-1624.1599919999994</v>
      </c>
    </row>
    <row r="47" spans="1:5" x14ac:dyDescent="0.3">
      <c r="A47" s="5" t="s">
        <v>29</v>
      </c>
      <c r="B47" s="7">
        <f>IF(B14=4%,0,-B14*B45)</f>
        <v>-565.17660000000001</v>
      </c>
    </row>
    <row r="48" spans="1:5" x14ac:dyDescent="0.3">
      <c r="A48" s="5" t="s">
        <v>31</v>
      </c>
      <c r="B48" s="7">
        <f>-(B45+B47)*B16</f>
        <v>-16.7355071</v>
      </c>
      <c r="E48" s="17"/>
    </row>
    <row r="49" spans="1:6" x14ac:dyDescent="0.3">
      <c r="A49" s="5" t="s">
        <v>32</v>
      </c>
      <c r="B49" s="7">
        <f>-(B45+B47)*B17</f>
        <v>-77.240802000000002</v>
      </c>
    </row>
    <row r="50" spans="1:6" x14ac:dyDescent="0.3">
      <c r="A50" s="5" t="s">
        <v>42</v>
      </c>
      <c r="B50" s="7">
        <f>-B45*B18</f>
        <v>-37.678440000000002</v>
      </c>
      <c r="F50" s="3"/>
    </row>
    <row r="51" spans="1:6" x14ac:dyDescent="0.3">
      <c r="A51" s="5" t="s">
        <v>43</v>
      </c>
      <c r="B51" s="7">
        <f>-B45*B19</f>
        <v>-33.910595999999998</v>
      </c>
    </row>
    <row r="52" spans="1:6" x14ac:dyDescent="0.3">
      <c r="A52" s="5" t="s">
        <v>33</v>
      </c>
      <c r="B52" s="7">
        <f>-B45*B20</f>
        <v>-62.797399999999996</v>
      </c>
      <c r="F52" s="18"/>
    </row>
    <row r="53" spans="1:6" x14ac:dyDescent="0.3">
      <c r="A53" s="5" t="s">
        <v>34</v>
      </c>
      <c r="B53" s="7">
        <f>-B45*B21</f>
        <v>-94.196099999999987</v>
      </c>
    </row>
    <row r="54" spans="1:6" x14ac:dyDescent="0.3">
      <c r="A54" s="5" t="s">
        <v>35</v>
      </c>
      <c r="B54" s="7">
        <f>-B45*B22</f>
        <v>0</v>
      </c>
    </row>
    <row r="55" spans="1:6" x14ac:dyDescent="0.3">
      <c r="A55" s="5" t="s">
        <v>37</v>
      </c>
      <c r="B55" s="7">
        <f>B45+B46+B47+B48+B49+B52+B53+B54+B50+B51</f>
        <v>627.97456290000036</v>
      </c>
    </row>
    <row r="56" spans="1:6" x14ac:dyDescent="0.3">
      <c r="A56" s="5" t="s">
        <v>38</v>
      </c>
      <c r="B56" s="8">
        <f>B55/B45</f>
        <v>0.20000017927493827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180E-99C8-45AC-A9D1-021F02B7B5DA}">
  <dimension ref="A1:B57"/>
  <sheetViews>
    <sheetView workbookViewId="0">
      <selection activeCell="A6" sqref="A6:B6"/>
    </sheetView>
  </sheetViews>
  <sheetFormatPr defaultRowHeight="18.75" x14ac:dyDescent="0.3"/>
  <cols>
    <col min="1" max="1" width="74.42578125" style="5" bestFit="1" customWidth="1"/>
    <col min="2" max="2" width="15.5703125" style="6" bestFit="1" customWidth="1"/>
    <col min="3" max="16384" width="9.140625" style="2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29</v>
      </c>
      <c r="B14" s="13">
        <v>0.18</v>
      </c>
    </row>
    <row r="15" spans="1:2" x14ac:dyDescent="0.3">
      <c r="A15" s="9" t="s">
        <v>30</v>
      </c>
      <c r="B15" s="13">
        <v>0.15</v>
      </c>
    </row>
    <row r="16" spans="1:2" x14ac:dyDescent="0.3">
      <c r="A16" s="9" t="s">
        <v>31</v>
      </c>
      <c r="B16" s="13">
        <v>6.4999999999999997E-3</v>
      </c>
    </row>
    <row r="17" spans="1:2" x14ac:dyDescent="0.3">
      <c r="A17" s="9" t="s">
        <v>32</v>
      </c>
      <c r="B17" s="13">
        <v>0.03</v>
      </c>
    </row>
    <row r="18" spans="1:2" x14ac:dyDescent="0.3">
      <c r="A18" s="9" t="s">
        <v>42</v>
      </c>
      <c r="B18" s="13">
        <v>1.2E-2</v>
      </c>
    </row>
    <row r="19" spans="1:2" x14ac:dyDescent="0.3">
      <c r="A19" s="9" t="s">
        <v>43</v>
      </c>
      <c r="B19" s="13">
        <v>1.0800000000000001E-2</v>
      </c>
    </row>
    <row r="20" spans="1:2" x14ac:dyDescent="0.3">
      <c r="A20" s="9" t="s">
        <v>33</v>
      </c>
      <c r="B20" s="13">
        <v>0.02</v>
      </c>
    </row>
    <row r="21" spans="1:2" x14ac:dyDescent="0.3">
      <c r="A21" s="9" t="s">
        <v>34</v>
      </c>
      <c r="B21" s="13">
        <v>0.03</v>
      </c>
    </row>
    <row r="22" spans="1:2" x14ac:dyDescent="0.3">
      <c r="A22" s="9" t="s">
        <v>35</v>
      </c>
      <c r="B22" s="13">
        <v>0</v>
      </c>
    </row>
    <row r="23" spans="1:2" x14ac:dyDescent="0.3">
      <c r="A23" s="9" t="s">
        <v>40</v>
      </c>
      <c r="B23" s="21">
        <v>0.2</v>
      </c>
    </row>
    <row r="25" spans="1:2" x14ac:dyDescent="0.3">
      <c r="A25" s="4" t="s">
        <v>4</v>
      </c>
      <c r="B25" s="6">
        <f>B3</f>
        <v>200</v>
      </c>
    </row>
    <row r="26" spans="1:2" x14ac:dyDescent="0.3">
      <c r="A26" s="5" t="s">
        <v>5</v>
      </c>
      <c r="B26" s="6">
        <f>B25*B4</f>
        <v>8</v>
      </c>
    </row>
    <row r="27" spans="1:2" x14ac:dyDescent="0.3">
      <c r="A27" s="5" t="s">
        <v>6</v>
      </c>
      <c r="B27" s="6">
        <f>(B25+B26)*B5</f>
        <v>2.08</v>
      </c>
    </row>
    <row r="28" spans="1:2" x14ac:dyDescent="0.3">
      <c r="A28" s="5" t="s">
        <v>44</v>
      </c>
      <c r="B28" s="6">
        <f>((B25+B26+B27)*B2)*B6</f>
        <v>10.504000000000001</v>
      </c>
    </row>
    <row r="29" spans="1:2" x14ac:dyDescent="0.3">
      <c r="A29" s="5" t="s">
        <v>7</v>
      </c>
      <c r="B29" s="6">
        <f>SUM(B25:B28)*B2</f>
        <v>1102.92</v>
      </c>
    </row>
    <row r="30" spans="1:2" x14ac:dyDescent="0.3">
      <c r="A30" s="5" t="s">
        <v>8</v>
      </c>
      <c r="B30" s="6">
        <f>B29*B7</f>
        <v>330.87600000000003</v>
      </c>
    </row>
    <row r="31" spans="1:2" x14ac:dyDescent="0.3">
      <c r="A31" s="5" t="s">
        <v>9</v>
      </c>
      <c r="B31" s="6">
        <f>(B29+B30)*B8</f>
        <v>215.0694</v>
      </c>
    </row>
    <row r="32" spans="1:2" x14ac:dyDescent="0.3">
      <c r="A32" s="5" t="s">
        <v>10</v>
      </c>
      <c r="B32" s="6">
        <f>B29*B9</f>
        <v>28.786212000000003</v>
      </c>
    </row>
    <row r="33" spans="1:2" x14ac:dyDescent="0.3">
      <c r="A33" s="5" t="s">
        <v>11</v>
      </c>
      <c r="B33" s="6">
        <f>B29*B10</f>
        <v>106.43178</v>
      </c>
    </row>
    <row r="34" spans="1:2" x14ac:dyDescent="0.3">
      <c r="A34" s="5" t="s">
        <v>12</v>
      </c>
      <c r="B34" s="6">
        <f>((B29+B30+B31+B32+B33)/(1-B11))*B11</f>
        <v>391.62806165853652</v>
      </c>
    </row>
    <row r="35" spans="1:2" x14ac:dyDescent="0.3">
      <c r="A35" s="5" t="s">
        <v>14</v>
      </c>
      <c r="B35" s="6">
        <f>B29*B12</f>
        <v>33.087600000000002</v>
      </c>
    </row>
    <row r="36" spans="1:2" x14ac:dyDescent="0.3">
      <c r="A36" s="5" t="s">
        <v>13</v>
      </c>
      <c r="B36" s="6">
        <f>B29*B13</f>
        <v>22.058400000000002</v>
      </c>
    </row>
    <row r="37" spans="1:2" x14ac:dyDescent="0.3">
      <c r="A37" s="5" t="s">
        <v>24</v>
      </c>
      <c r="B37" s="6">
        <f>SUM(B29:B36)</f>
        <v>2230.8574536585361</v>
      </c>
    </row>
    <row r="39" spans="1:2" x14ac:dyDescent="0.3">
      <c r="A39" s="5" t="s">
        <v>25</v>
      </c>
    </row>
    <row r="40" spans="1:2" x14ac:dyDescent="0.3">
      <c r="A40" s="5" t="s">
        <v>26</v>
      </c>
      <c r="B40" s="6">
        <f>B34</f>
        <v>391.62806165853652</v>
      </c>
    </row>
    <row r="41" spans="1:2" x14ac:dyDescent="0.3">
      <c r="A41" s="5" t="s">
        <v>9</v>
      </c>
      <c r="B41" s="6">
        <f>B31</f>
        <v>215.0694</v>
      </c>
    </row>
    <row r="42" spans="1:2" x14ac:dyDescent="0.3">
      <c r="A42" s="5" t="s">
        <v>27</v>
      </c>
      <c r="B42" s="6">
        <v>0</v>
      </c>
    </row>
    <row r="43" spans="1:2" x14ac:dyDescent="0.3">
      <c r="A43" s="5" t="s">
        <v>28</v>
      </c>
      <c r="B43" s="6">
        <v>0</v>
      </c>
    </row>
    <row r="44" spans="1:2" x14ac:dyDescent="0.3">
      <c r="A44" s="5" t="s">
        <v>36</v>
      </c>
      <c r="B44" s="6">
        <f>B37-B40-B41-B42-B43</f>
        <v>1624.1599919999994</v>
      </c>
    </row>
    <row r="46" spans="1:2" x14ac:dyDescent="0.3">
      <c r="A46" s="15" t="s">
        <v>41</v>
      </c>
      <c r="B46" s="16">
        <f>IF(B14&gt;4%,(B44)/(1-(B14+(B16*(1-B14))+(B17*(1-B14))+B20+B21+B22+B23+B18+B19)),IF(B14=4%,(B44/(1-((B16*(1-B14))+(B17*(1-B14))+B20+B21+B22+B23+B18+B19)))))</f>
        <v>3139.8689117868798</v>
      </c>
    </row>
    <row r="47" spans="1:2" x14ac:dyDescent="0.3">
      <c r="A47" s="5" t="s">
        <v>36</v>
      </c>
      <c r="B47" s="7">
        <f>-B44</f>
        <v>-1624.1599919999994</v>
      </c>
    </row>
    <row r="48" spans="1:2" x14ac:dyDescent="0.3">
      <c r="A48" s="5" t="s">
        <v>29</v>
      </c>
      <c r="B48" s="7">
        <f>IF(B14=4%,0,-B14*B46)</f>
        <v>-565.17640412163837</v>
      </c>
    </row>
    <row r="49" spans="1:2" x14ac:dyDescent="0.3">
      <c r="A49" s="5" t="s">
        <v>31</v>
      </c>
      <c r="B49" s="7">
        <f>-(B46*(1-B14))*B16</f>
        <v>-16.735501299824069</v>
      </c>
    </row>
    <row r="50" spans="1:2" x14ac:dyDescent="0.3">
      <c r="A50" s="5" t="s">
        <v>32</v>
      </c>
      <c r="B50" s="7">
        <f>-(B46*(1-B14))*B17</f>
        <v>-77.240775229957237</v>
      </c>
    </row>
    <row r="51" spans="1:2" x14ac:dyDescent="0.3">
      <c r="A51" s="15" t="s">
        <v>42</v>
      </c>
      <c r="B51" s="7">
        <f>-B46*B18</f>
        <v>-37.678426941442559</v>
      </c>
    </row>
    <row r="52" spans="1:2" x14ac:dyDescent="0.3">
      <c r="A52" s="15" t="s">
        <v>43</v>
      </c>
      <c r="B52" s="7">
        <f>-B46*B19</f>
        <v>-33.910584247298303</v>
      </c>
    </row>
    <row r="53" spans="1:2" x14ac:dyDescent="0.3">
      <c r="A53" s="5" t="s">
        <v>33</v>
      </c>
      <c r="B53" s="7">
        <f>-B46*B20</f>
        <v>-62.797378235737597</v>
      </c>
    </row>
    <row r="54" spans="1:2" x14ac:dyDescent="0.3">
      <c r="A54" s="5" t="s">
        <v>34</v>
      </c>
      <c r="B54" s="7">
        <f>-B46*B21</f>
        <v>-94.196067353606395</v>
      </c>
    </row>
    <row r="55" spans="1:2" x14ac:dyDescent="0.3">
      <c r="A55" s="5" t="s">
        <v>35</v>
      </c>
      <c r="B55" s="7">
        <f>-B46*B22</f>
        <v>0</v>
      </c>
    </row>
    <row r="56" spans="1:2" x14ac:dyDescent="0.3">
      <c r="A56" s="5" t="s">
        <v>37</v>
      </c>
      <c r="B56" s="6">
        <f>SUM(B46:B55)</f>
        <v>627.97378235737597</v>
      </c>
    </row>
    <row r="57" spans="1:2" x14ac:dyDescent="0.3">
      <c r="A57" s="5" t="s">
        <v>38</v>
      </c>
      <c r="B57" s="8">
        <f>B56/B46</f>
        <v>0.2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2ECF-614D-48CE-9CCF-52E1037EA53F}">
  <dimension ref="A1:D52"/>
  <sheetViews>
    <sheetView topLeftCell="A37" workbookViewId="0">
      <selection activeCell="B44" sqref="B44"/>
    </sheetView>
  </sheetViews>
  <sheetFormatPr defaultRowHeight="18.75" x14ac:dyDescent="0.3"/>
  <cols>
    <col min="1" max="1" width="74.42578125" style="5" bestFit="1" customWidth="1"/>
    <col min="2" max="2" width="15.5703125" style="6" bestFit="1" customWidth="1"/>
    <col min="3" max="3" width="9.140625" style="2"/>
    <col min="4" max="4" width="11.85546875" style="2" bestFit="1" customWidth="1"/>
    <col min="5" max="16384" width="9.140625" style="2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29</v>
      </c>
      <c r="B14" s="13">
        <v>0.18</v>
      </c>
    </row>
    <row r="15" spans="1:2" x14ac:dyDescent="0.3">
      <c r="A15" s="9" t="s">
        <v>30</v>
      </c>
      <c r="B15" s="13">
        <v>0.15</v>
      </c>
    </row>
    <row r="16" spans="1:2" x14ac:dyDescent="0.3">
      <c r="A16" s="9" t="s">
        <v>31</v>
      </c>
      <c r="B16" s="13">
        <v>1.6500000000000001E-2</v>
      </c>
    </row>
    <row r="17" spans="1:2" x14ac:dyDescent="0.3">
      <c r="A17" s="9" t="s">
        <v>32</v>
      </c>
      <c r="B17" s="13">
        <v>7.5999999999999998E-2</v>
      </c>
    </row>
    <row r="18" spans="1:2" x14ac:dyDescent="0.3">
      <c r="A18" s="9" t="s">
        <v>33</v>
      </c>
      <c r="B18" s="13">
        <v>0.02</v>
      </c>
    </row>
    <row r="19" spans="1:2" x14ac:dyDescent="0.3">
      <c r="A19" s="9" t="s">
        <v>34</v>
      </c>
      <c r="B19" s="13">
        <v>0.03</v>
      </c>
    </row>
    <row r="20" spans="1:2" x14ac:dyDescent="0.3">
      <c r="A20" s="9" t="s">
        <v>35</v>
      </c>
      <c r="B20" s="13">
        <v>0</v>
      </c>
    </row>
    <row r="22" spans="1:2" x14ac:dyDescent="0.3">
      <c r="A22" s="4" t="s">
        <v>4</v>
      </c>
      <c r="B22" s="6">
        <f>B3</f>
        <v>200</v>
      </c>
    </row>
    <row r="23" spans="1:2" x14ac:dyDescent="0.3">
      <c r="A23" s="5" t="s">
        <v>5</v>
      </c>
      <c r="B23" s="6">
        <f>B22*B4</f>
        <v>8</v>
      </c>
    </row>
    <row r="24" spans="1:2" x14ac:dyDescent="0.3">
      <c r="A24" s="5" t="s">
        <v>6</v>
      </c>
      <c r="B24" s="6">
        <f>(B22+B23)*B5</f>
        <v>2.08</v>
      </c>
    </row>
    <row r="25" spans="1:2" x14ac:dyDescent="0.3">
      <c r="A25" s="24" t="s">
        <v>44</v>
      </c>
      <c r="B25" s="25">
        <f>(SUM(B22:B24)*B2)*B6</f>
        <v>10.504000000000001</v>
      </c>
    </row>
    <row r="26" spans="1:2" x14ac:dyDescent="0.3">
      <c r="A26" s="5" t="s">
        <v>7</v>
      </c>
      <c r="B26" s="6">
        <f>SUM(B22:B25)*B2</f>
        <v>1102.92</v>
      </c>
    </row>
    <row r="27" spans="1:2" x14ac:dyDescent="0.3">
      <c r="A27" s="5" t="s">
        <v>8</v>
      </c>
      <c r="B27" s="6">
        <f>B26*B7</f>
        <v>330.87600000000003</v>
      </c>
    </row>
    <row r="28" spans="1:2" x14ac:dyDescent="0.3">
      <c r="A28" s="5" t="s">
        <v>9</v>
      </c>
      <c r="B28" s="6">
        <f>(B26+B27)*B8</f>
        <v>215.0694</v>
      </c>
    </row>
    <row r="29" spans="1:2" x14ac:dyDescent="0.3">
      <c r="A29" s="5" t="s">
        <v>10</v>
      </c>
      <c r="B29" s="6">
        <f>B26*B9</f>
        <v>28.786212000000003</v>
      </c>
    </row>
    <row r="30" spans="1:2" x14ac:dyDescent="0.3">
      <c r="A30" s="5" t="s">
        <v>11</v>
      </c>
      <c r="B30" s="6">
        <f>B26*B10</f>
        <v>106.43178</v>
      </c>
    </row>
    <row r="31" spans="1:2" x14ac:dyDescent="0.3">
      <c r="A31" s="5" t="s">
        <v>12</v>
      </c>
      <c r="B31" s="6">
        <f>((B26+B27+B28+B29+B30)/(1-B11))*B11</f>
        <v>391.62806165853652</v>
      </c>
    </row>
    <row r="32" spans="1:2" x14ac:dyDescent="0.3">
      <c r="A32" s="5" t="s">
        <v>14</v>
      </c>
      <c r="B32" s="6">
        <f>B26*B12</f>
        <v>33.087600000000002</v>
      </c>
    </row>
    <row r="33" spans="1:4" x14ac:dyDescent="0.3">
      <c r="A33" s="5" t="s">
        <v>13</v>
      </c>
      <c r="B33" s="6">
        <f>B26*B13</f>
        <v>22.058400000000002</v>
      </c>
    </row>
    <row r="34" spans="1:4" x14ac:dyDescent="0.3">
      <c r="A34" s="5" t="s">
        <v>24</v>
      </c>
      <c r="B34" s="6">
        <f>SUM(B26:B33)</f>
        <v>2230.8574536585361</v>
      </c>
    </row>
    <row r="36" spans="1:4" x14ac:dyDescent="0.3">
      <c r="A36" s="5" t="s">
        <v>25</v>
      </c>
    </row>
    <row r="37" spans="1:4" x14ac:dyDescent="0.3">
      <c r="A37" s="5" t="s">
        <v>26</v>
      </c>
      <c r="B37" s="6">
        <f>B31</f>
        <v>391.62806165853652</v>
      </c>
    </row>
    <row r="38" spans="1:4" x14ac:dyDescent="0.3">
      <c r="A38" s="5" t="s">
        <v>9</v>
      </c>
      <c r="B38" s="6">
        <f>B28</f>
        <v>215.0694</v>
      </c>
    </row>
    <row r="39" spans="1:4" x14ac:dyDescent="0.3">
      <c r="A39" s="5" t="s">
        <v>27</v>
      </c>
      <c r="B39" s="6">
        <f>B29</f>
        <v>28.786212000000003</v>
      </c>
    </row>
    <row r="40" spans="1:4" x14ac:dyDescent="0.3">
      <c r="A40" s="5" t="s">
        <v>28</v>
      </c>
      <c r="B40" s="6">
        <f>B30</f>
        <v>106.43178</v>
      </c>
    </row>
    <row r="41" spans="1:4" x14ac:dyDescent="0.3">
      <c r="A41" s="5" t="s">
        <v>36</v>
      </c>
      <c r="B41" s="6">
        <f>B34-B37-B38-B39-B40</f>
        <v>1488.9419999999996</v>
      </c>
    </row>
    <row r="43" spans="1:4" x14ac:dyDescent="0.3">
      <c r="A43" s="9" t="s">
        <v>41</v>
      </c>
      <c r="B43" s="14">
        <v>3013.14</v>
      </c>
      <c r="D43" s="19"/>
    </row>
    <row r="44" spans="1:4" x14ac:dyDescent="0.3">
      <c r="A44" s="5" t="s">
        <v>36</v>
      </c>
      <c r="B44" s="7">
        <f>-B41</f>
        <v>-1488.9419999999996</v>
      </c>
      <c r="D44" s="19"/>
    </row>
    <row r="45" spans="1:4" x14ac:dyDescent="0.3">
      <c r="A45" s="5" t="s">
        <v>29</v>
      </c>
      <c r="B45" s="7">
        <f>IF(B14=4%,0,-B14*B43)</f>
        <v>-542.36519999999996</v>
      </c>
      <c r="D45" s="8"/>
    </row>
    <row r="46" spans="1:4" x14ac:dyDescent="0.3">
      <c r="A46" s="5" t="s">
        <v>31</v>
      </c>
      <c r="B46" s="7">
        <f>-(B43+B45)*B16</f>
        <v>-40.767784200000001</v>
      </c>
      <c r="D46" s="20"/>
    </row>
    <row r="47" spans="1:4" x14ac:dyDescent="0.3">
      <c r="A47" s="5" t="s">
        <v>32</v>
      </c>
      <c r="B47" s="7">
        <f>-(B43+B45)*B17</f>
        <v>-187.77888480000001</v>
      </c>
    </row>
    <row r="48" spans="1:4" x14ac:dyDescent="0.3">
      <c r="A48" s="5" t="s">
        <v>33</v>
      </c>
      <c r="B48" s="7">
        <f>-B43*B18</f>
        <v>-60.262799999999999</v>
      </c>
    </row>
    <row r="49" spans="1:2" x14ac:dyDescent="0.3">
      <c r="A49" s="5" t="s">
        <v>34</v>
      </c>
      <c r="B49" s="7">
        <f>-B43*B19</f>
        <v>-90.394199999999998</v>
      </c>
    </row>
    <row r="50" spans="1:2" x14ac:dyDescent="0.3">
      <c r="A50" s="5" t="s">
        <v>35</v>
      </c>
      <c r="B50" s="7">
        <f>-B43*B20</f>
        <v>0</v>
      </c>
    </row>
    <row r="51" spans="1:2" x14ac:dyDescent="0.3">
      <c r="A51" s="5" t="s">
        <v>37</v>
      </c>
      <c r="B51" s="6">
        <f>B43+B44+B45+B46+B47+B48+B49+B50</f>
        <v>602.62913100000037</v>
      </c>
    </row>
    <row r="52" spans="1:2" x14ac:dyDescent="0.3">
      <c r="A52" s="5" t="s">
        <v>38</v>
      </c>
      <c r="B52" s="8">
        <f>B51/B43</f>
        <v>0.20000037535594112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7EE9-2708-47AB-AF54-ED63FD0E61B1}">
  <dimension ref="A1:B53"/>
  <sheetViews>
    <sheetView topLeftCell="A14" workbookViewId="0">
      <selection activeCell="A26" sqref="A26:B26"/>
    </sheetView>
  </sheetViews>
  <sheetFormatPr defaultRowHeight="18.75" x14ac:dyDescent="0.3"/>
  <cols>
    <col min="1" max="1" width="74.42578125" style="5" bestFit="1" customWidth="1"/>
    <col min="2" max="2" width="15.5703125" style="6" bestFit="1" customWidth="1"/>
    <col min="3" max="16384" width="9.140625" style="2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29</v>
      </c>
      <c r="B14" s="13">
        <v>0.18</v>
      </c>
    </row>
    <row r="15" spans="1:2" x14ac:dyDescent="0.3">
      <c r="A15" s="9" t="s">
        <v>30</v>
      </c>
      <c r="B15" s="13">
        <v>0.15</v>
      </c>
    </row>
    <row r="16" spans="1:2" x14ac:dyDescent="0.3">
      <c r="A16" s="9" t="s">
        <v>31</v>
      </c>
      <c r="B16" s="13">
        <v>1.6500000000000001E-2</v>
      </c>
    </row>
    <row r="17" spans="1:2" x14ac:dyDescent="0.3">
      <c r="A17" s="9" t="s">
        <v>32</v>
      </c>
      <c r="B17" s="13">
        <v>7.5999999999999998E-2</v>
      </c>
    </row>
    <row r="18" spans="1:2" x14ac:dyDescent="0.3">
      <c r="A18" s="9" t="s">
        <v>33</v>
      </c>
      <c r="B18" s="13">
        <v>0.02</v>
      </c>
    </row>
    <row r="19" spans="1:2" x14ac:dyDescent="0.3">
      <c r="A19" s="9" t="s">
        <v>34</v>
      </c>
      <c r="B19" s="13">
        <v>0.03</v>
      </c>
    </row>
    <row r="20" spans="1:2" x14ac:dyDescent="0.3">
      <c r="A20" s="9" t="s">
        <v>35</v>
      </c>
      <c r="B20" s="13">
        <v>0</v>
      </c>
    </row>
    <row r="21" spans="1:2" x14ac:dyDescent="0.3">
      <c r="A21" s="9" t="s">
        <v>40</v>
      </c>
      <c r="B21" s="21">
        <v>0.2</v>
      </c>
    </row>
    <row r="23" spans="1:2" x14ac:dyDescent="0.3">
      <c r="A23" s="4" t="s">
        <v>4</v>
      </c>
      <c r="B23" s="6">
        <f>B3</f>
        <v>200</v>
      </c>
    </row>
    <row r="24" spans="1:2" x14ac:dyDescent="0.3">
      <c r="A24" s="5" t="s">
        <v>5</v>
      </c>
      <c r="B24" s="6">
        <f>B23*B4</f>
        <v>8</v>
      </c>
    </row>
    <row r="25" spans="1:2" x14ac:dyDescent="0.3">
      <c r="A25" s="5" t="s">
        <v>6</v>
      </c>
      <c r="B25" s="6">
        <f>(B23+B24)*B5</f>
        <v>2.08</v>
      </c>
    </row>
    <row r="26" spans="1:2" x14ac:dyDescent="0.3">
      <c r="A26" s="24" t="s">
        <v>44</v>
      </c>
      <c r="B26" s="25">
        <f>(SUM(B23:B25)*B2)*B6</f>
        <v>10.504000000000001</v>
      </c>
    </row>
    <row r="27" spans="1:2" x14ac:dyDescent="0.3">
      <c r="A27" s="5" t="s">
        <v>7</v>
      </c>
      <c r="B27" s="6">
        <f>SUM(B23:B26)*B2</f>
        <v>1102.92</v>
      </c>
    </row>
    <row r="28" spans="1:2" x14ac:dyDescent="0.3">
      <c r="A28" s="5" t="s">
        <v>8</v>
      </c>
      <c r="B28" s="6">
        <f>B27*B7</f>
        <v>330.87600000000003</v>
      </c>
    </row>
    <row r="29" spans="1:2" x14ac:dyDescent="0.3">
      <c r="A29" s="5" t="s">
        <v>9</v>
      </c>
      <c r="B29" s="6">
        <f>(B27+B28)*B8</f>
        <v>215.0694</v>
      </c>
    </row>
    <row r="30" spans="1:2" x14ac:dyDescent="0.3">
      <c r="A30" s="5" t="s">
        <v>10</v>
      </c>
      <c r="B30" s="6">
        <f>B27*B9</f>
        <v>28.786212000000003</v>
      </c>
    </row>
    <row r="31" spans="1:2" x14ac:dyDescent="0.3">
      <c r="A31" s="5" t="s">
        <v>11</v>
      </c>
      <c r="B31" s="6">
        <f>B27*B10</f>
        <v>106.43178</v>
      </c>
    </row>
    <row r="32" spans="1:2" x14ac:dyDescent="0.3">
      <c r="A32" s="5" t="s">
        <v>12</v>
      </c>
      <c r="B32" s="6">
        <f>((B27+B28+B29+B30+B31)/(1-B11))*B11</f>
        <v>391.62806165853652</v>
      </c>
    </row>
    <row r="33" spans="1:2" x14ac:dyDescent="0.3">
      <c r="A33" s="5" t="s">
        <v>14</v>
      </c>
      <c r="B33" s="6">
        <f>B27*B12</f>
        <v>33.087600000000002</v>
      </c>
    </row>
    <row r="34" spans="1:2" x14ac:dyDescent="0.3">
      <c r="A34" s="5" t="s">
        <v>13</v>
      </c>
      <c r="B34" s="6">
        <f>B27*B13</f>
        <v>22.058400000000002</v>
      </c>
    </row>
    <row r="35" spans="1:2" x14ac:dyDescent="0.3">
      <c r="A35" s="5" t="s">
        <v>24</v>
      </c>
      <c r="B35" s="6">
        <f>SUM(B27:B34)</f>
        <v>2230.8574536585361</v>
      </c>
    </row>
    <row r="37" spans="1:2" x14ac:dyDescent="0.3">
      <c r="A37" s="5" t="s">
        <v>25</v>
      </c>
    </row>
    <row r="38" spans="1:2" x14ac:dyDescent="0.3">
      <c r="A38" s="5" t="s">
        <v>26</v>
      </c>
      <c r="B38" s="6">
        <f>B32</f>
        <v>391.62806165853652</v>
      </c>
    </row>
    <row r="39" spans="1:2" x14ac:dyDescent="0.3">
      <c r="A39" s="5" t="s">
        <v>9</v>
      </c>
      <c r="B39" s="6">
        <f>B29</f>
        <v>215.0694</v>
      </c>
    </row>
    <row r="40" spans="1:2" x14ac:dyDescent="0.3">
      <c r="A40" s="5" t="s">
        <v>27</v>
      </c>
      <c r="B40" s="6">
        <f t="shared" ref="B40:B41" si="0">B30</f>
        <v>28.786212000000003</v>
      </c>
    </row>
    <row r="41" spans="1:2" x14ac:dyDescent="0.3">
      <c r="A41" s="5" t="s">
        <v>28</v>
      </c>
      <c r="B41" s="6">
        <f t="shared" si="0"/>
        <v>106.43178</v>
      </c>
    </row>
    <row r="42" spans="1:2" x14ac:dyDescent="0.3">
      <c r="A42" s="5" t="s">
        <v>36</v>
      </c>
      <c r="B42" s="6">
        <f>B35-B38-B39-B40-B41</f>
        <v>1488.9419999999996</v>
      </c>
    </row>
    <row r="44" spans="1:2" x14ac:dyDescent="0.3">
      <c r="A44" s="15" t="s">
        <v>41</v>
      </c>
      <c r="B44" s="16">
        <f>IF(B14&gt;4%,(B42)/(1-(B14+(B16*(1-B14))+(B17*(1-B14))+B18+B19+B20+B21)),IF(B14=4%,(B42/(1-((B16*(1-B14))+(B17*(1-B14))+B18+B19+B20+B21)))))</f>
        <v>3013.137711221289</v>
      </c>
    </row>
    <row r="45" spans="1:2" x14ac:dyDescent="0.3">
      <c r="A45" s="5" t="s">
        <v>36</v>
      </c>
      <c r="B45" s="7">
        <f>-B42</f>
        <v>-1488.9419999999996</v>
      </c>
    </row>
    <row r="46" spans="1:2" x14ac:dyDescent="0.3">
      <c r="A46" s="5" t="s">
        <v>29</v>
      </c>
      <c r="B46" s="7">
        <f>IF(B14=4%,0,-B14*B44)</f>
        <v>-542.36478801983196</v>
      </c>
    </row>
    <row r="47" spans="1:2" x14ac:dyDescent="0.3">
      <c r="A47" s="5" t="s">
        <v>31</v>
      </c>
      <c r="B47" s="7">
        <f>-(B44*(1-B14))*B16</f>
        <v>-40.767753232824042</v>
      </c>
    </row>
    <row r="48" spans="1:2" x14ac:dyDescent="0.3">
      <c r="A48" s="5" t="s">
        <v>32</v>
      </c>
      <c r="B48" s="7">
        <f>-(B44*(1-B14))*B17</f>
        <v>-187.77874216331074</v>
      </c>
    </row>
    <row r="49" spans="1:2" x14ac:dyDescent="0.3">
      <c r="A49" s="5" t="s">
        <v>33</v>
      </c>
      <c r="B49" s="7">
        <f>-B44*B18</f>
        <v>-60.262754224425784</v>
      </c>
    </row>
    <row r="50" spans="1:2" x14ac:dyDescent="0.3">
      <c r="A50" s="5" t="s">
        <v>34</v>
      </c>
      <c r="B50" s="7">
        <f>-B44*B19</f>
        <v>-90.394131336638665</v>
      </c>
    </row>
    <row r="51" spans="1:2" x14ac:dyDescent="0.3">
      <c r="A51" s="5" t="s">
        <v>35</v>
      </c>
      <c r="B51" s="7">
        <f>-B44*B20</f>
        <v>0</v>
      </c>
    </row>
    <row r="52" spans="1:2" x14ac:dyDescent="0.3">
      <c r="A52" s="5" t="s">
        <v>37</v>
      </c>
      <c r="B52" s="6">
        <f>SUM(B44:B51)</f>
        <v>602.62754224425828</v>
      </c>
    </row>
    <row r="53" spans="1:2" x14ac:dyDescent="0.3">
      <c r="A53" s="5" t="s">
        <v>38</v>
      </c>
      <c r="B53" s="8">
        <f>B52/B44</f>
        <v>0.20000000000000015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A0E3-0770-4129-85A9-71A3934B672D}">
  <dimension ref="A1:B47"/>
  <sheetViews>
    <sheetView topLeftCell="A37" workbookViewId="0">
      <selection activeCell="B41" sqref="B41"/>
    </sheetView>
  </sheetViews>
  <sheetFormatPr defaultRowHeight="18.75" x14ac:dyDescent="0.3"/>
  <cols>
    <col min="1" max="1" width="74.42578125" style="5" bestFit="1" customWidth="1"/>
    <col min="2" max="2" width="15.5703125" style="6" bestFit="1" customWidth="1"/>
    <col min="3" max="16384" width="9.140625" style="2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39</v>
      </c>
      <c r="B14" s="13">
        <v>0.1</v>
      </c>
    </row>
    <row r="15" spans="1:2" x14ac:dyDescent="0.3">
      <c r="A15" s="9" t="s">
        <v>33</v>
      </c>
      <c r="B15" s="13">
        <v>0.02</v>
      </c>
    </row>
    <row r="16" spans="1:2" x14ac:dyDescent="0.3">
      <c r="A16" s="9" t="s">
        <v>34</v>
      </c>
      <c r="B16" s="13">
        <v>0.03</v>
      </c>
    </row>
    <row r="17" spans="1:2" x14ac:dyDescent="0.3">
      <c r="A17" s="9" t="s">
        <v>35</v>
      </c>
      <c r="B17" s="13">
        <v>0</v>
      </c>
    </row>
    <row r="19" spans="1:2" x14ac:dyDescent="0.3">
      <c r="A19" s="4" t="s">
        <v>4</v>
      </c>
      <c r="B19" s="6">
        <f>B3</f>
        <v>200</v>
      </c>
    </row>
    <row r="20" spans="1:2" x14ac:dyDescent="0.3">
      <c r="A20" s="5" t="s">
        <v>5</v>
      </c>
      <c r="B20" s="6">
        <f>B19*B4</f>
        <v>8</v>
      </c>
    </row>
    <row r="21" spans="1:2" x14ac:dyDescent="0.3">
      <c r="A21" s="5" t="s">
        <v>6</v>
      </c>
      <c r="B21" s="6">
        <f>(B19+B20)*B5</f>
        <v>2.08</v>
      </c>
    </row>
    <row r="22" spans="1:2" x14ac:dyDescent="0.3">
      <c r="A22" s="24" t="s">
        <v>44</v>
      </c>
      <c r="B22" s="25">
        <f>(SUM(B19:B21)*B2)*B6</f>
        <v>10.504000000000001</v>
      </c>
    </row>
    <row r="23" spans="1:2" x14ac:dyDescent="0.3">
      <c r="A23" s="5" t="s">
        <v>7</v>
      </c>
      <c r="B23" s="6">
        <f>SUM(B19:B22)*B2</f>
        <v>1102.92</v>
      </c>
    </row>
    <row r="24" spans="1:2" x14ac:dyDescent="0.3">
      <c r="A24" s="5" t="s">
        <v>8</v>
      </c>
      <c r="B24" s="6">
        <f>B23*B7</f>
        <v>330.87600000000003</v>
      </c>
    </row>
    <row r="25" spans="1:2" x14ac:dyDescent="0.3">
      <c r="A25" s="5" t="s">
        <v>9</v>
      </c>
      <c r="B25" s="6">
        <f>(B23+B24)*B8</f>
        <v>215.0694</v>
      </c>
    </row>
    <row r="26" spans="1:2" x14ac:dyDescent="0.3">
      <c r="A26" s="5" t="s">
        <v>10</v>
      </c>
      <c r="B26" s="6">
        <f>B23*B9</f>
        <v>28.786212000000003</v>
      </c>
    </row>
    <row r="27" spans="1:2" x14ac:dyDescent="0.3">
      <c r="A27" s="5" t="s">
        <v>11</v>
      </c>
      <c r="B27" s="6">
        <f>B23*B10</f>
        <v>106.43178</v>
      </c>
    </row>
    <row r="28" spans="1:2" x14ac:dyDescent="0.3">
      <c r="A28" s="5" t="s">
        <v>12</v>
      </c>
      <c r="B28" s="6">
        <f>((B23+B24+B25+B26+B27)/(1-B11))*B11</f>
        <v>391.62806165853652</v>
      </c>
    </row>
    <row r="29" spans="1:2" x14ac:dyDescent="0.3">
      <c r="A29" s="5" t="s">
        <v>14</v>
      </c>
      <c r="B29" s="6">
        <f>B23*B12</f>
        <v>33.087600000000002</v>
      </c>
    </row>
    <row r="30" spans="1:2" x14ac:dyDescent="0.3">
      <c r="A30" s="5" t="s">
        <v>13</v>
      </c>
      <c r="B30" s="6">
        <f>B23*B13</f>
        <v>22.058400000000002</v>
      </c>
    </row>
    <row r="31" spans="1:2" x14ac:dyDescent="0.3">
      <c r="A31" s="5" t="s">
        <v>24</v>
      </c>
      <c r="B31" s="6">
        <f>SUM(B23:B30)</f>
        <v>2230.8574536585361</v>
      </c>
    </row>
    <row r="33" spans="1:2" x14ac:dyDescent="0.3">
      <c r="A33" s="5" t="s">
        <v>25</v>
      </c>
    </row>
    <row r="34" spans="1:2" x14ac:dyDescent="0.3">
      <c r="A34" s="5" t="s">
        <v>26</v>
      </c>
      <c r="B34" s="6">
        <v>0</v>
      </c>
    </row>
    <row r="35" spans="1:2" x14ac:dyDescent="0.3">
      <c r="A35" s="5" t="s">
        <v>9</v>
      </c>
      <c r="B35" s="6">
        <v>0</v>
      </c>
    </row>
    <row r="36" spans="1:2" x14ac:dyDescent="0.3">
      <c r="A36" s="5" t="s">
        <v>27</v>
      </c>
      <c r="B36" s="6">
        <v>0</v>
      </c>
    </row>
    <row r="37" spans="1:2" x14ac:dyDescent="0.3">
      <c r="A37" s="5" t="s">
        <v>28</v>
      </c>
      <c r="B37" s="6">
        <v>0</v>
      </c>
    </row>
    <row r="38" spans="1:2" x14ac:dyDescent="0.3">
      <c r="A38" s="5" t="s">
        <v>36</v>
      </c>
      <c r="B38" s="6">
        <f>B31-B34-B35-B36-B37</f>
        <v>2230.8574536585361</v>
      </c>
    </row>
    <row r="40" spans="1:2" x14ac:dyDescent="0.3">
      <c r="A40" s="9" t="s">
        <v>3</v>
      </c>
      <c r="B40" s="14">
        <v>3432.09</v>
      </c>
    </row>
    <row r="41" spans="1:2" x14ac:dyDescent="0.3">
      <c r="A41" s="5" t="s">
        <v>36</v>
      </c>
      <c r="B41" s="7">
        <f>-B38</f>
        <v>-2230.8574536585361</v>
      </c>
    </row>
    <row r="42" spans="1:2" x14ac:dyDescent="0.3">
      <c r="A42" s="5" t="s">
        <v>39</v>
      </c>
      <c r="B42" s="7">
        <f>-B40*B14</f>
        <v>-343.20900000000006</v>
      </c>
    </row>
    <row r="43" spans="1:2" x14ac:dyDescent="0.3">
      <c r="A43" s="5" t="s">
        <v>33</v>
      </c>
      <c r="B43" s="7">
        <f>-B40*B15</f>
        <v>-68.641800000000003</v>
      </c>
    </row>
    <row r="44" spans="1:2" x14ac:dyDescent="0.3">
      <c r="A44" s="5" t="s">
        <v>34</v>
      </c>
      <c r="B44" s="7">
        <f>-B40*B16</f>
        <v>-102.9627</v>
      </c>
    </row>
    <row r="45" spans="1:2" x14ac:dyDescent="0.3">
      <c r="A45" s="5" t="s">
        <v>35</v>
      </c>
      <c r="B45" s="7">
        <f>-B40*B17</f>
        <v>0</v>
      </c>
    </row>
    <row r="46" spans="1:2" x14ac:dyDescent="0.3">
      <c r="A46" s="5" t="s">
        <v>37</v>
      </c>
      <c r="B46" s="6">
        <f>SUM(B40:B45)</f>
        <v>686.41904634146397</v>
      </c>
    </row>
    <row r="47" spans="1:2" x14ac:dyDescent="0.3">
      <c r="A47" s="5" t="s">
        <v>38</v>
      </c>
      <c r="B47" s="8">
        <f>B46/B40</f>
        <v>0.2000003048700541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3EBE-9667-4BF8-BC4F-B9160AE37D84}">
  <dimension ref="A1:B48"/>
  <sheetViews>
    <sheetView tabSelected="1" topLeftCell="A34" workbookViewId="0">
      <selection activeCell="B25" sqref="B25"/>
    </sheetView>
  </sheetViews>
  <sheetFormatPr defaultRowHeight="18.75" x14ac:dyDescent="0.3"/>
  <cols>
    <col min="1" max="1" width="74.42578125" style="5" bestFit="1" customWidth="1"/>
    <col min="2" max="2" width="15.5703125" style="6" bestFit="1" customWidth="1"/>
    <col min="3" max="16384" width="9.140625" style="2"/>
  </cols>
  <sheetData>
    <row r="1" spans="1:2" x14ac:dyDescent="0.3">
      <c r="A1" s="9" t="s">
        <v>16</v>
      </c>
    </row>
    <row r="2" spans="1:2" x14ac:dyDescent="0.3">
      <c r="A2" s="10" t="s">
        <v>0</v>
      </c>
      <c r="B2" s="11">
        <v>5</v>
      </c>
    </row>
    <row r="3" spans="1:2" x14ac:dyDescent="0.3">
      <c r="A3" s="10" t="s">
        <v>15</v>
      </c>
      <c r="B3" s="11">
        <v>200</v>
      </c>
    </row>
    <row r="4" spans="1:2" x14ac:dyDescent="0.3">
      <c r="A4" s="10" t="s">
        <v>1</v>
      </c>
      <c r="B4" s="12">
        <v>0.04</v>
      </c>
    </row>
    <row r="5" spans="1:2" x14ac:dyDescent="0.3">
      <c r="A5" s="10" t="s">
        <v>2</v>
      </c>
      <c r="B5" s="12">
        <v>0.01</v>
      </c>
    </row>
    <row r="6" spans="1:2" x14ac:dyDescent="0.3">
      <c r="A6" s="10" t="s">
        <v>44</v>
      </c>
      <c r="B6" s="12">
        <v>0.01</v>
      </c>
    </row>
    <row r="7" spans="1:2" x14ac:dyDescent="0.3">
      <c r="A7" s="9" t="s">
        <v>17</v>
      </c>
      <c r="B7" s="12">
        <v>0.3</v>
      </c>
    </row>
    <row r="8" spans="1:2" x14ac:dyDescent="0.3">
      <c r="A8" s="9" t="s">
        <v>18</v>
      </c>
      <c r="B8" s="13">
        <v>0.15</v>
      </c>
    </row>
    <row r="9" spans="1:2" x14ac:dyDescent="0.3">
      <c r="A9" s="9" t="s">
        <v>19</v>
      </c>
      <c r="B9" s="13">
        <v>2.6100000000000002E-2</v>
      </c>
    </row>
    <row r="10" spans="1:2" x14ac:dyDescent="0.3">
      <c r="A10" s="9" t="s">
        <v>20</v>
      </c>
      <c r="B10" s="13">
        <v>9.6500000000000002E-2</v>
      </c>
    </row>
    <row r="11" spans="1:2" x14ac:dyDescent="0.3">
      <c r="A11" s="9" t="s">
        <v>21</v>
      </c>
      <c r="B11" s="13">
        <v>0.18</v>
      </c>
    </row>
    <row r="12" spans="1:2" x14ac:dyDescent="0.3">
      <c r="A12" s="9" t="s">
        <v>22</v>
      </c>
      <c r="B12" s="13">
        <v>0.03</v>
      </c>
    </row>
    <row r="13" spans="1:2" x14ac:dyDescent="0.3">
      <c r="A13" s="9" t="s">
        <v>23</v>
      </c>
      <c r="B13" s="13">
        <v>0.02</v>
      </c>
    </row>
    <row r="14" spans="1:2" x14ac:dyDescent="0.3">
      <c r="A14" s="9" t="s">
        <v>39</v>
      </c>
      <c r="B14" s="13">
        <v>0.1</v>
      </c>
    </row>
    <row r="15" spans="1:2" x14ac:dyDescent="0.3">
      <c r="A15" s="9" t="s">
        <v>33</v>
      </c>
      <c r="B15" s="13">
        <v>0.02</v>
      </c>
    </row>
    <row r="16" spans="1:2" x14ac:dyDescent="0.3">
      <c r="A16" s="9" t="s">
        <v>34</v>
      </c>
      <c r="B16" s="13">
        <v>0.03</v>
      </c>
    </row>
    <row r="17" spans="1:2" x14ac:dyDescent="0.3">
      <c r="A17" s="9" t="s">
        <v>35</v>
      </c>
      <c r="B17" s="13">
        <v>0</v>
      </c>
    </row>
    <row r="18" spans="1:2" x14ac:dyDescent="0.3">
      <c r="A18" s="9" t="s">
        <v>40</v>
      </c>
      <c r="B18" s="23">
        <v>0.2</v>
      </c>
    </row>
    <row r="19" spans="1:2" x14ac:dyDescent="0.3">
      <c r="A19" s="15"/>
      <c r="B19" s="22"/>
    </row>
    <row r="20" spans="1:2" x14ac:dyDescent="0.3">
      <c r="A20" s="4" t="s">
        <v>4</v>
      </c>
      <c r="B20" s="6">
        <f>B3</f>
        <v>200</v>
      </c>
    </row>
    <row r="21" spans="1:2" x14ac:dyDescent="0.3">
      <c r="A21" s="5" t="s">
        <v>5</v>
      </c>
      <c r="B21" s="6">
        <f>B20*B4</f>
        <v>8</v>
      </c>
    </row>
    <row r="22" spans="1:2" x14ac:dyDescent="0.3">
      <c r="A22" s="5" t="s">
        <v>6</v>
      </c>
      <c r="B22" s="6">
        <f>(B20+B21)*B5</f>
        <v>2.08</v>
      </c>
    </row>
    <row r="23" spans="1:2" x14ac:dyDescent="0.3">
      <c r="A23" s="5" t="s">
        <v>44</v>
      </c>
      <c r="B23" s="25">
        <f>(SUM(B20:B22)*B2)*B6</f>
        <v>10.504000000000001</v>
      </c>
    </row>
    <row r="24" spans="1:2" x14ac:dyDescent="0.3">
      <c r="A24" s="5" t="s">
        <v>7</v>
      </c>
      <c r="B24" s="6">
        <f>SUM(B20:B23)*B2</f>
        <v>1102.92</v>
      </c>
    </row>
    <row r="25" spans="1:2" x14ac:dyDescent="0.3">
      <c r="A25" s="5" t="s">
        <v>8</v>
      </c>
      <c r="B25" s="6">
        <f>B24*B7</f>
        <v>330.87600000000003</v>
      </c>
    </row>
    <row r="26" spans="1:2" x14ac:dyDescent="0.3">
      <c r="A26" s="5" t="s">
        <v>9</v>
      </c>
      <c r="B26" s="6">
        <f>(B24+B25)*B8</f>
        <v>215.0694</v>
      </c>
    </row>
    <row r="27" spans="1:2" x14ac:dyDescent="0.3">
      <c r="A27" s="5" t="s">
        <v>10</v>
      </c>
      <c r="B27" s="6">
        <f>B24*B9</f>
        <v>28.786212000000003</v>
      </c>
    </row>
    <row r="28" spans="1:2" x14ac:dyDescent="0.3">
      <c r="A28" s="5" t="s">
        <v>11</v>
      </c>
      <c r="B28" s="6">
        <f>B24*B10</f>
        <v>106.43178</v>
      </c>
    </row>
    <row r="29" spans="1:2" x14ac:dyDescent="0.3">
      <c r="A29" s="5" t="s">
        <v>12</v>
      </c>
      <c r="B29" s="6">
        <f>((B24+B25+B26+B27+B28)/(1-B11))*B11</f>
        <v>391.62806165853652</v>
      </c>
    </row>
    <row r="30" spans="1:2" x14ac:dyDescent="0.3">
      <c r="A30" s="5" t="s">
        <v>14</v>
      </c>
      <c r="B30" s="6">
        <f>B24*B12</f>
        <v>33.087600000000002</v>
      </c>
    </row>
    <row r="31" spans="1:2" x14ac:dyDescent="0.3">
      <c r="A31" s="5" t="s">
        <v>13</v>
      </c>
      <c r="B31" s="6">
        <f>B24*B13</f>
        <v>22.058400000000002</v>
      </c>
    </row>
    <row r="32" spans="1:2" x14ac:dyDescent="0.3">
      <c r="A32" s="5" t="s">
        <v>24</v>
      </c>
      <c r="B32" s="6">
        <f>SUM(B24:B31)</f>
        <v>2230.8574536585361</v>
      </c>
    </row>
    <row r="34" spans="1:2" x14ac:dyDescent="0.3">
      <c r="A34" s="5" t="s">
        <v>25</v>
      </c>
    </row>
    <row r="35" spans="1:2" x14ac:dyDescent="0.3">
      <c r="A35" s="5" t="s">
        <v>26</v>
      </c>
      <c r="B35" s="6">
        <v>0</v>
      </c>
    </row>
    <row r="36" spans="1:2" x14ac:dyDescent="0.3">
      <c r="A36" s="5" t="s">
        <v>9</v>
      </c>
      <c r="B36" s="6">
        <v>0</v>
      </c>
    </row>
    <row r="37" spans="1:2" x14ac:dyDescent="0.3">
      <c r="A37" s="5" t="s">
        <v>27</v>
      </c>
      <c r="B37" s="6">
        <v>0</v>
      </c>
    </row>
    <row r="38" spans="1:2" x14ac:dyDescent="0.3">
      <c r="A38" s="5" t="s">
        <v>28</v>
      </c>
      <c r="B38" s="6">
        <v>0</v>
      </c>
    </row>
    <row r="39" spans="1:2" x14ac:dyDescent="0.3">
      <c r="A39" s="5" t="s">
        <v>36</v>
      </c>
      <c r="B39" s="6">
        <f>B32-B35-B36-B37-B38</f>
        <v>2230.8574536585361</v>
      </c>
    </row>
    <row r="41" spans="1:2" x14ac:dyDescent="0.3">
      <c r="A41" s="15" t="s">
        <v>3</v>
      </c>
      <c r="B41" s="16">
        <f>(B39)/(1-(B14+B15+B16+B17+B18))</f>
        <v>3432.0883902439023</v>
      </c>
    </row>
    <row r="42" spans="1:2" x14ac:dyDescent="0.3">
      <c r="A42" s="5" t="s">
        <v>36</v>
      </c>
      <c r="B42" s="7">
        <f>-B39</f>
        <v>-2230.8574536585361</v>
      </c>
    </row>
    <row r="43" spans="1:2" x14ac:dyDescent="0.3">
      <c r="A43" s="5" t="s">
        <v>39</v>
      </c>
      <c r="B43" s="7">
        <f>-B41*B14</f>
        <v>-343.20883902439027</v>
      </c>
    </row>
    <row r="44" spans="1:2" x14ac:dyDescent="0.3">
      <c r="A44" s="5" t="s">
        <v>33</v>
      </c>
      <c r="B44" s="7">
        <f>-B41*B15</f>
        <v>-68.641767804878043</v>
      </c>
    </row>
    <row r="45" spans="1:2" x14ac:dyDescent="0.3">
      <c r="A45" s="5" t="s">
        <v>34</v>
      </c>
      <c r="B45" s="7">
        <f>-B41*B16</f>
        <v>-102.96265170731706</v>
      </c>
    </row>
    <row r="46" spans="1:2" x14ac:dyDescent="0.3">
      <c r="A46" s="5" t="s">
        <v>35</v>
      </c>
      <c r="B46" s="7">
        <f>-B41*B17</f>
        <v>0</v>
      </c>
    </row>
    <row r="47" spans="1:2" x14ac:dyDescent="0.3">
      <c r="A47" s="5" t="s">
        <v>37</v>
      </c>
      <c r="B47" s="6">
        <f>SUM(B41:B46)</f>
        <v>686.41767804878077</v>
      </c>
    </row>
    <row r="48" spans="1:2" x14ac:dyDescent="0.3">
      <c r="A48" s="5" t="s">
        <v>38</v>
      </c>
      <c r="B48" s="8">
        <f>B47/B41</f>
        <v>0.20000000000000009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 Presumido a partir do preço</vt:lpstr>
      <vt:lpstr>Presumido a partir da mc%</vt:lpstr>
      <vt:lpstr>Real a partir do preço</vt:lpstr>
      <vt:lpstr>Real a partir da mc%</vt:lpstr>
      <vt:lpstr>Simples a partir do preço</vt:lpstr>
      <vt:lpstr>Simples a partir da mc%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assef</dc:creator>
  <cp:lastModifiedBy>Roberto</cp:lastModifiedBy>
  <dcterms:created xsi:type="dcterms:W3CDTF">2020-07-09T19:23:09Z</dcterms:created>
  <dcterms:modified xsi:type="dcterms:W3CDTF">2022-05-04T17:42:22Z</dcterms:modified>
</cp:coreProperties>
</file>