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sse\Documents\Documentos\Gerência de Preços Ebook\"/>
    </mc:Choice>
  </mc:AlternateContent>
  <xr:revisionPtr revIDLastSave="0" documentId="13_ncr:1_{77024535-1E95-4564-8509-0EFB22509AD3}" xr6:coauthVersionLast="46" xr6:coauthVersionMax="46" xr10:uidLastSave="{00000000-0000-0000-0000-000000000000}"/>
  <bookViews>
    <workbookView xWindow="-20520" yWindow="-120" windowWidth="20640" windowHeight="11160" activeTab="1" xr2:uid="{00000000-000D-0000-FFFF-FFFF00000000}"/>
  </bookViews>
  <sheets>
    <sheet name="base" sheetId="1" r:id="rId1"/>
    <sheet name="cálculos" sheetId="3" r:id="rId2"/>
    <sheet name="Gráfic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3" l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3" i="3"/>
  <c r="E23" i="1" l="1"/>
  <c r="F4" i="1"/>
  <c r="G4" i="1" s="1"/>
  <c r="H4" i="1" s="1"/>
  <c r="F5" i="1"/>
  <c r="G5" i="1" s="1"/>
  <c r="H5" i="1" s="1"/>
  <c r="F6" i="1"/>
  <c r="G6" i="1" s="1"/>
  <c r="H6" i="1" s="1"/>
  <c r="F7" i="1"/>
  <c r="G7" i="1" s="1"/>
  <c r="H7" i="1" s="1"/>
  <c r="F8" i="1"/>
  <c r="F9" i="1"/>
  <c r="G9" i="1" s="1"/>
  <c r="H9" i="1" s="1"/>
  <c r="F10" i="1"/>
  <c r="G10" i="1" s="1"/>
  <c r="H10" i="1" s="1"/>
  <c r="F11" i="1"/>
  <c r="G11" i="1" s="1"/>
  <c r="H11" i="1" s="1"/>
  <c r="F12" i="1"/>
  <c r="G12" i="1" s="1"/>
  <c r="F13" i="1"/>
  <c r="G13" i="1" s="1"/>
  <c r="H13" i="1" s="1"/>
  <c r="F14" i="1"/>
  <c r="G14" i="1" s="1"/>
  <c r="H14" i="1" s="1"/>
  <c r="F15" i="1"/>
  <c r="G15" i="1" s="1"/>
  <c r="H15" i="1" s="1"/>
  <c r="F16" i="1"/>
  <c r="G16" i="1" s="1"/>
  <c r="H16" i="1" s="1"/>
  <c r="F17" i="1"/>
  <c r="G17" i="1" s="1"/>
  <c r="H17" i="1" s="1"/>
  <c r="F18" i="1"/>
  <c r="G18" i="1" s="1"/>
  <c r="H18" i="1" s="1"/>
  <c r="F19" i="1"/>
  <c r="G19" i="1" s="1"/>
  <c r="H19" i="1" s="1"/>
  <c r="F20" i="1"/>
  <c r="G20" i="1" s="1"/>
  <c r="H20" i="1" s="1"/>
  <c r="F21" i="1"/>
  <c r="G21" i="1" s="1"/>
  <c r="H21" i="1" s="1"/>
  <c r="F22" i="1"/>
  <c r="G22" i="1" s="1"/>
  <c r="H22" i="1" s="1"/>
  <c r="F3" i="1"/>
  <c r="C23" i="1"/>
  <c r="D23" i="1"/>
  <c r="B23" i="1"/>
  <c r="F23" i="1" s="1"/>
  <c r="E23" i="3"/>
  <c r="B23" i="3"/>
  <c r="C23" i="3"/>
  <c r="F23" i="3" s="1"/>
  <c r="G23" i="1" l="1"/>
  <c r="H12" i="1"/>
  <c r="G8" i="1"/>
  <c r="H8" i="1" s="1"/>
  <c r="G3" i="1"/>
  <c r="H3" i="1" s="1"/>
  <c r="H23" i="1" s="1"/>
  <c r="D23" i="3"/>
  <c r="G23" i="3" s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3" i="3"/>
  <c r="G19" i="3" l="1"/>
  <c r="N19" i="3"/>
  <c r="G15" i="3"/>
  <c r="N15" i="3"/>
  <c r="G11" i="3"/>
  <c r="N11" i="3"/>
  <c r="G22" i="3"/>
  <c r="N22" i="3"/>
  <c r="G18" i="3"/>
  <c r="N18" i="3"/>
  <c r="G14" i="3"/>
  <c r="N14" i="3"/>
  <c r="G10" i="3"/>
  <c r="N10" i="3"/>
  <c r="G6" i="3"/>
  <c r="N6" i="3"/>
  <c r="G21" i="3"/>
  <c r="N21" i="3"/>
  <c r="G17" i="3"/>
  <c r="N17" i="3"/>
  <c r="G13" i="3"/>
  <c r="N13" i="3"/>
  <c r="G9" i="3"/>
  <c r="N9" i="3"/>
  <c r="G5" i="3"/>
  <c r="N5" i="3"/>
  <c r="G20" i="3"/>
  <c r="N20" i="3"/>
  <c r="G16" i="3"/>
  <c r="N16" i="3"/>
  <c r="G12" i="3"/>
  <c r="N12" i="3"/>
  <c r="G8" i="3"/>
  <c r="N8" i="3"/>
  <c r="G4" i="3"/>
  <c r="N4" i="3"/>
  <c r="G7" i="3"/>
  <c r="N7" i="3"/>
  <c r="N3" i="3"/>
  <c r="G3" i="3"/>
  <c r="I3" i="3" s="1"/>
  <c r="J3" i="3" s="1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K3" i="3" l="1"/>
  <c r="K19" i="3"/>
  <c r="K11" i="3"/>
  <c r="K20" i="3"/>
  <c r="K12" i="3"/>
  <c r="K4" i="3"/>
  <c r="K9" i="3"/>
  <c r="K15" i="3"/>
  <c r="K7" i="3"/>
  <c r="K16" i="3"/>
  <c r="K8" i="3"/>
  <c r="K17" i="3"/>
  <c r="K22" i="3"/>
  <c r="K18" i="3"/>
  <c r="K14" i="3"/>
  <c r="K10" i="3"/>
  <c r="K6" i="3"/>
  <c r="K21" i="3"/>
  <c r="K13" i="3"/>
  <c r="K5" i="3"/>
  <c r="L9" i="3"/>
  <c r="L13" i="3"/>
  <c r="L16" i="3"/>
  <c r="L3" i="3"/>
  <c r="L4" i="3"/>
  <c r="L5" i="3"/>
  <c r="L7" i="3"/>
  <c r="L11" i="3"/>
  <c r="L15" i="3"/>
  <c r="L17" i="3"/>
  <c r="L18" i="3"/>
  <c r="L21" i="3"/>
  <c r="L22" i="3"/>
  <c r="K23" i="3" l="1"/>
  <c r="L14" i="3"/>
  <c r="L6" i="3"/>
  <c r="L8" i="3"/>
  <c r="L12" i="3"/>
  <c r="L10" i="3"/>
  <c r="L20" i="3"/>
  <c r="L19" i="3"/>
  <c r="K25" i="3" l="1"/>
  <c r="K24" i="3"/>
  <c r="L23" i="3"/>
  <c r="L24" i="3" s="1"/>
  <c r="M4" i="3"/>
  <c r="M18" i="3"/>
  <c r="M6" i="3"/>
  <c r="M22" i="3"/>
  <c r="M10" i="3"/>
  <c r="M16" i="3"/>
  <c r="M8" i="3"/>
  <c r="M5" i="3"/>
  <c r="M17" i="3"/>
  <c r="M9" i="3"/>
  <c r="M21" i="3"/>
  <c r="M13" i="3"/>
  <c r="M19" i="3"/>
  <c r="M15" i="3"/>
  <c r="M11" i="3"/>
  <c r="M7" i="3"/>
  <c r="M3" i="3"/>
  <c r="M20" i="3"/>
  <c r="M12" i="3"/>
  <c r="M14" i="3"/>
  <c r="I23" i="3" l="1"/>
  <c r="M23" i="3"/>
</calcChain>
</file>

<file path=xl/sharedStrings.xml><?xml version="1.0" encoding="utf-8"?>
<sst xmlns="http://schemas.openxmlformats.org/spreadsheetml/2006/main" count="83" uniqueCount="44">
  <si>
    <t>Cliente</t>
  </si>
  <si>
    <t>quantidade</t>
  </si>
  <si>
    <t>receita total</t>
  </si>
  <si>
    <t>frete total</t>
  </si>
  <si>
    <t>comissão</t>
  </si>
  <si>
    <t>líquida R$</t>
  </si>
  <si>
    <t>R$</t>
  </si>
  <si>
    <t>%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</si>
  <si>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</si>
  <si>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</si>
  <si>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</si>
  <si>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</si>
  <si>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</si>
  <si>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</si>
  <si>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</si>
  <si>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</si>
  <si>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</si>
  <si>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</si>
  <si>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</si>
  <si>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</si>
  <si>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</si>
  <si>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</si>
  <si>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</si>
  <si>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</si>
  <si>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</si>
  <si>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</si>
  <si>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</si>
  <si>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preço</t>
  </si>
  <si>
    <t>nominal</t>
  </si>
  <si>
    <t>atual</t>
  </si>
  <si>
    <t>proposto</t>
  </si>
  <si>
    <t>% variação</t>
  </si>
  <si>
    <t xml:space="preserve">preço </t>
  </si>
  <si>
    <t>% margem</t>
  </si>
  <si>
    <t>proposta</t>
  </si>
  <si>
    <t xml:space="preserve">nova mc </t>
  </si>
  <si>
    <t>total</t>
  </si>
  <si>
    <t>nova</t>
  </si>
  <si>
    <t>desconto%</t>
  </si>
  <si>
    <t>C1</t>
  </si>
  <si>
    <t>Total</t>
  </si>
  <si>
    <t>líquido</t>
  </si>
  <si>
    <t>mc%</t>
  </si>
  <si>
    <t>mc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</si>
</sst>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_(* #,##0_);_(* \(#,##0\);_(* &quot;-&quot;??_);_(@_)"/>
    <numFmt numFmtId="166" formatCode="_-* #,##0_-;\-* #,##0_-;_-* &quot;-&quot;??_-;_-@_-"/>
    <numFmt numFmtId="167" formatCode="_-* #,##0.0_-;\-* #,##0.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2" applyNumberFormat="1" applyFont="1" applyAlignment="1">
      <alignment horizontal="center"/>
    </xf>
    <xf numFmtId="43" fontId="0" fillId="0" borderId="0" xfId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4" fontId="0" fillId="0" borderId="0" xfId="2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6" fontId="2" fillId="0" borderId="0" xfId="1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43" fontId="2" fillId="0" borderId="0" xfId="1" applyFont="1" applyFill="1" applyAlignment="1">
      <alignment horizontal="center"/>
    </xf>
    <xf numFmtId="43" fontId="1" fillId="0" borderId="0" xfId="1" applyFont="1" applyFill="1" applyAlignment="1">
      <alignment horizontal="center"/>
    </xf>
    <xf numFmtId="9" fontId="1" fillId="0" borderId="0" xfId="2" applyFont="1" applyFill="1" applyAlignment="1">
      <alignment horizontal="center"/>
    </xf>
    <xf numFmtId="164" fontId="1" fillId="0" borderId="0" xfId="2" applyNumberFormat="1" applyFont="1" applyFill="1" applyAlignment="1">
      <alignment horizontal="center"/>
    </xf>
    <xf numFmtId="10" fontId="1" fillId="0" borderId="0" xfId="2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166" fontId="2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167" fontId="1" fillId="0" borderId="0" xfId="1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1" fillId="0" borderId="0" xfId="1" applyNumberFormat="1" applyFont="1" applyAlignment="1">
      <alignment horizontal="center"/>
    </xf>
    <xf numFmtId="9" fontId="0" fillId="0" borderId="0" xfId="2" applyFont="1"/>
    <xf numFmtId="166" fontId="0" fillId="0" borderId="0" xfId="1" applyNumberFormat="1" applyFont="1" applyFill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Análise</a:t>
            </a:r>
            <a:r>
              <a:rPr lang="pt-BR" baseline="0"/>
              <a:t> da dispersão de descontos</a:t>
            </a:r>
            <a:endParaRPr lang="pt-BR"/>
          </a:p>
        </c:rich>
      </c:tx>
      <c:layout>
        <c:manualLayout>
          <c:xMode val="edge"/>
          <c:yMode val="edge"/>
          <c:x val="0.33132871414855702"/>
          <c:y val="5.58882235528942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774488188976375E-2"/>
          <c:y val="0.22130651195859768"/>
          <c:w val="0.89067548556430443"/>
          <c:h val="0.6817349985356694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cálculos!$B$3:$B$22</c:f>
              <c:numCache>
                <c:formatCode>_-* #,##0_-;\-* #,##0_-;_-* "-"??_-;_-@_-</c:formatCode>
                <c:ptCount val="20"/>
                <c:pt idx="0">
                  <c:v>1959</c:v>
                </c:pt>
                <c:pt idx="1">
                  <c:v>1600</c:v>
                </c:pt>
                <c:pt idx="2">
                  <c:v>1030</c:v>
                </c:pt>
                <c:pt idx="3">
                  <c:v>550</c:v>
                </c:pt>
                <c:pt idx="4">
                  <c:v>450</c:v>
                </c:pt>
                <c:pt idx="5">
                  <c:v>220</c:v>
                </c:pt>
                <c:pt idx="6">
                  <c:v>150</c:v>
                </c:pt>
                <c:pt idx="7">
                  <c:v>120</c:v>
                </c:pt>
                <c:pt idx="8">
                  <c:v>120</c:v>
                </c:pt>
                <c:pt idx="9">
                  <c:v>108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80</c:v>
                </c:pt>
                <c:pt idx="14">
                  <c:v>77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50</c:v>
                </c:pt>
                <c:pt idx="19">
                  <c:v>50</c:v>
                </c:pt>
              </c:numCache>
            </c:numRef>
          </c:xVal>
          <c:yVal>
            <c:numRef>
              <c:f>cálculos!$N$3:$N$22</c:f>
              <c:numCache>
                <c:formatCode>0%</c:formatCode>
                <c:ptCount val="20"/>
                <c:pt idx="0">
                  <c:v>0</c:v>
                </c:pt>
                <c:pt idx="1">
                  <c:v>-2.6860565462832775E-2</c:v>
                </c:pt>
                <c:pt idx="2">
                  <c:v>-7.4847798280665456E-2</c:v>
                </c:pt>
                <c:pt idx="3">
                  <c:v>6.2848274712432817E-2</c:v>
                </c:pt>
                <c:pt idx="4">
                  <c:v>6.2088703944557233E-2</c:v>
                </c:pt>
                <c:pt idx="5">
                  <c:v>1.3428070738581876E-2</c:v>
                </c:pt>
                <c:pt idx="6">
                  <c:v>-8.3109611415255191E-4</c:v>
                </c:pt>
                <c:pt idx="7">
                  <c:v>3.1868711054623633E-2</c:v>
                </c:pt>
                <c:pt idx="8">
                  <c:v>6.9020198012845313E-2</c:v>
                </c:pt>
                <c:pt idx="9">
                  <c:v>-6.2762490900636347E-4</c:v>
                </c:pt>
                <c:pt idx="10">
                  <c:v>2.7205394911200775E-2</c:v>
                </c:pt>
                <c:pt idx="11">
                  <c:v>6.032653810548716E-2</c:v>
                </c:pt>
                <c:pt idx="12">
                  <c:v>3.3331121488415549E-2</c:v>
                </c:pt>
                <c:pt idx="13">
                  <c:v>9.3065993467675412E-2</c:v>
                </c:pt>
                <c:pt idx="14">
                  <c:v>0.1335695794128593</c:v>
                </c:pt>
                <c:pt idx="15">
                  <c:v>7.9928561890860728E-2</c:v>
                </c:pt>
                <c:pt idx="16">
                  <c:v>7.418845030737109E-2</c:v>
                </c:pt>
                <c:pt idx="17">
                  <c:v>6.0327183666302409E-2</c:v>
                </c:pt>
                <c:pt idx="18">
                  <c:v>8.0204001172092809E-2</c:v>
                </c:pt>
                <c:pt idx="19">
                  <c:v>6.754584470396896E-2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79-4288-8AA6-D71751905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570240"/>
        <c:axId val="40568704"/>
      </c:scatterChart>
      <c:valAx>
        <c:axId val="40570240"/>
        <c:scaling>
          <c:orientation val="minMax"/>
          <c:max val="2000"/>
          <c:min val="5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quantidades</a:t>
                </a:r>
              </a:p>
            </c:rich>
          </c:tx>
          <c:layout>
            <c:manualLayout>
              <c:xMode val="edge"/>
              <c:yMode val="edge"/>
              <c:x val="0.48767391052335901"/>
              <c:y val="0.87118644600562656"/>
            </c:manualLayout>
          </c:layout>
          <c:overlay val="0"/>
        </c:title>
        <c:numFmt formatCode="_-* #,##0_-;\-* #,##0_-;_-* &quot;-&quot;??_-;_-@_-" sourceLinked="1"/>
        <c:majorTickMark val="none"/>
        <c:minorTickMark val="none"/>
        <c:tickLblPos val="low"/>
        <c:crossAx val="40568704"/>
        <c:crosses val="max"/>
        <c:crossBetween val="midCat"/>
        <c:majorUnit val="200"/>
      </c:valAx>
      <c:valAx>
        <c:axId val="40568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desconto</a:t>
                </a:r>
              </a:p>
            </c:rich>
          </c:tx>
          <c:layout>
            <c:manualLayout>
              <c:xMode val="edge"/>
              <c:yMode val="edge"/>
              <c:x val="2.3047175728175546E-3"/>
              <c:y val="0.4869143602558662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crossAx val="405702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Análise de Agrupamento - margens atuais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
R² = 0,3491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cálculos!$B$3:$B$22</c:f>
              <c:numCache>
                <c:formatCode>_-* #,##0_-;\-* #,##0_-;_-* "-"??_-;_-@_-</c:formatCode>
                <c:ptCount val="20"/>
                <c:pt idx="0">
                  <c:v>1959</c:v>
                </c:pt>
                <c:pt idx="1">
                  <c:v>1600</c:v>
                </c:pt>
                <c:pt idx="2">
                  <c:v>1030</c:v>
                </c:pt>
                <c:pt idx="3">
                  <c:v>550</c:v>
                </c:pt>
                <c:pt idx="4">
                  <c:v>450</c:v>
                </c:pt>
                <c:pt idx="5">
                  <c:v>220</c:v>
                </c:pt>
                <c:pt idx="6">
                  <c:v>150</c:v>
                </c:pt>
                <c:pt idx="7">
                  <c:v>120</c:v>
                </c:pt>
                <c:pt idx="8">
                  <c:v>120</c:v>
                </c:pt>
                <c:pt idx="9">
                  <c:v>108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80</c:v>
                </c:pt>
                <c:pt idx="14">
                  <c:v>77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50</c:v>
                </c:pt>
                <c:pt idx="19">
                  <c:v>50</c:v>
                </c:pt>
              </c:numCache>
            </c:numRef>
          </c:xVal>
          <c:yVal>
            <c:numRef>
              <c:f>cálculos!$G$3:$G$22</c:f>
              <c:numCache>
                <c:formatCode>0.0%</c:formatCode>
                <c:ptCount val="20"/>
                <c:pt idx="0">
                  <c:v>0.15835718052780345</c:v>
                </c:pt>
                <c:pt idx="1">
                  <c:v>0.11787692418425676</c:v>
                </c:pt>
                <c:pt idx="2">
                  <c:v>8.1852558723667021E-2</c:v>
                </c:pt>
                <c:pt idx="3">
                  <c:v>0.15374047809572761</c:v>
                </c:pt>
                <c:pt idx="4">
                  <c:v>0.18675092429456178</c:v>
                </c:pt>
                <c:pt idx="5">
                  <c:v>0.18648134105038408</c:v>
                </c:pt>
                <c:pt idx="6">
                  <c:v>0.14047203904153557</c:v>
                </c:pt>
                <c:pt idx="7">
                  <c:v>0.16416679526695319</c:v>
                </c:pt>
                <c:pt idx="8">
                  <c:v>0.22722656652980369</c:v>
                </c:pt>
                <c:pt idx="9">
                  <c:v>0.17546152493489503</c:v>
                </c:pt>
                <c:pt idx="10">
                  <c:v>0.19699023305301783</c:v>
                </c:pt>
                <c:pt idx="11">
                  <c:v>0.22113653729187832</c:v>
                </c:pt>
                <c:pt idx="12">
                  <c:v>0.20157273944943116</c:v>
                </c:pt>
                <c:pt idx="13">
                  <c:v>0.25356645648818116</c:v>
                </c:pt>
                <c:pt idx="14">
                  <c:v>0.18458065289132727</c:v>
                </c:pt>
                <c:pt idx="15">
                  <c:v>0.15638924312950331</c:v>
                </c:pt>
                <c:pt idx="16">
                  <c:v>0.20029754291214652</c:v>
                </c:pt>
                <c:pt idx="17">
                  <c:v>0.23113699322370304</c:v>
                </c:pt>
                <c:pt idx="18">
                  <c:v>0.24491681009753302</c:v>
                </c:pt>
                <c:pt idx="19">
                  <c:v>0.18919747084065047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8B-45FA-9C40-55B53CE7A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237248"/>
        <c:axId val="163235712"/>
      </c:scatterChart>
      <c:valAx>
        <c:axId val="163237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quantidades</a:t>
                </a:r>
              </a:p>
            </c:rich>
          </c:tx>
          <c:overlay val="0"/>
        </c:title>
        <c:numFmt formatCode="_-* #,##0_-;\-* #,##0_-;_-* &quot;-&quot;??_-;_-@_-" sourceLinked="1"/>
        <c:majorTickMark val="out"/>
        <c:minorTickMark val="none"/>
        <c:tickLblPos val="nextTo"/>
        <c:crossAx val="163235712"/>
        <c:crosses val="autoZero"/>
        <c:crossBetween val="midCat"/>
      </c:valAx>
      <c:valAx>
        <c:axId val="1632357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margem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crossAx val="1632372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Análise de agrupamento - margens justas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
R² = 0,7641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cálculos!$B$3:$B$22</c:f>
              <c:numCache>
                <c:formatCode>_-* #,##0_-;\-* #,##0_-;_-* "-"??_-;_-@_-</c:formatCode>
                <c:ptCount val="20"/>
                <c:pt idx="0">
                  <c:v>1959</c:v>
                </c:pt>
                <c:pt idx="1">
                  <c:v>1600</c:v>
                </c:pt>
                <c:pt idx="2">
                  <c:v>1030</c:v>
                </c:pt>
                <c:pt idx="3">
                  <c:v>550</c:v>
                </c:pt>
                <c:pt idx="4">
                  <c:v>450</c:v>
                </c:pt>
                <c:pt idx="5">
                  <c:v>220</c:v>
                </c:pt>
                <c:pt idx="6">
                  <c:v>150</c:v>
                </c:pt>
                <c:pt idx="7">
                  <c:v>120</c:v>
                </c:pt>
                <c:pt idx="8">
                  <c:v>120</c:v>
                </c:pt>
                <c:pt idx="9">
                  <c:v>108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80</c:v>
                </c:pt>
                <c:pt idx="14">
                  <c:v>77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50</c:v>
                </c:pt>
                <c:pt idx="19">
                  <c:v>50</c:v>
                </c:pt>
              </c:numCache>
            </c:numRef>
          </c:xVal>
          <c:yVal>
            <c:numRef>
              <c:f>cálculos!$I$3:$I$22</c:f>
              <c:numCache>
                <c:formatCode>0.0%</c:formatCode>
                <c:ptCount val="20"/>
                <c:pt idx="0">
                  <c:v>0.15835718052780345</c:v>
                </c:pt>
                <c:pt idx="1">
                  <c:v>0.16</c:v>
                </c:pt>
                <c:pt idx="2">
                  <c:v>0.16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0.26</c:v>
                </c:pt>
                <c:pt idx="10">
                  <c:v>0.26</c:v>
                </c:pt>
                <c:pt idx="11">
                  <c:v>0.26</c:v>
                </c:pt>
                <c:pt idx="12">
                  <c:v>0.26</c:v>
                </c:pt>
                <c:pt idx="13">
                  <c:v>0.27</c:v>
                </c:pt>
                <c:pt idx="14">
                  <c:v>0.27</c:v>
                </c:pt>
                <c:pt idx="15">
                  <c:v>0.28000000000000003</c:v>
                </c:pt>
                <c:pt idx="16">
                  <c:v>0.28000000000000003</c:v>
                </c:pt>
                <c:pt idx="17">
                  <c:v>0.28000000000000003</c:v>
                </c:pt>
                <c:pt idx="18">
                  <c:v>0.28000000000000003</c:v>
                </c:pt>
                <c:pt idx="19">
                  <c:v>0.28000000000000003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04-4FAF-8F69-54669B0FF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681024"/>
        <c:axId val="163679232"/>
      </c:scatterChart>
      <c:valAx>
        <c:axId val="163681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quantidades</a:t>
                </a:r>
              </a:p>
            </c:rich>
          </c:tx>
          <c:overlay val="0"/>
        </c:title>
        <c:numFmt formatCode="_-* #,##0_-;\-* #,##0_-;_-* &quot;-&quot;??_-;_-@_-" sourceLinked="1"/>
        <c:majorTickMark val="out"/>
        <c:minorTickMark val="none"/>
        <c:tickLblPos val="nextTo"/>
        <c:crossAx val="163679232"/>
        <c:crosses val="autoZero"/>
        <c:crossBetween val="midCat"/>
      </c:valAx>
      <c:valAx>
        <c:axId val="1636792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margem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crossAx val="163681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Quantidades e descontos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Gráfico!$B$1</c:f>
              <c:strCache>
                <c:ptCount val="1"/>
                <c:pt idx="0">
                  <c:v>desconto%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Gráfico!$A$2:$A$21</c:f>
              <c:numCache>
                <c:formatCode>_-* #,##0_-;\-* #,##0_-;_-* "-"??_-;_-@_-</c:formatCode>
                <c:ptCount val="20"/>
                <c:pt idx="0">
                  <c:v>1959</c:v>
                </c:pt>
                <c:pt idx="1">
                  <c:v>1600</c:v>
                </c:pt>
                <c:pt idx="2">
                  <c:v>1030</c:v>
                </c:pt>
                <c:pt idx="3">
                  <c:v>550</c:v>
                </c:pt>
                <c:pt idx="4">
                  <c:v>450</c:v>
                </c:pt>
                <c:pt idx="5">
                  <c:v>220</c:v>
                </c:pt>
                <c:pt idx="6">
                  <c:v>150</c:v>
                </c:pt>
                <c:pt idx="7">
                  <c:v>120</c:v>
                </c:pt>
                <c:pt idx="8">
                  <c:v>120</c:v>
                </c:pt>
                <c:pt idx="9">
                  <c:v>108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80</c:v>
                </c:pt>
                <c:pt idx="14">
                  <c:v>77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50</c:v>
                </c:pt>
                <c:pt idx="19">
                  <c:v>50</c:v>
                </c:pt>
              </c:numCache>
            </c:numRef>
          </c:xVal>
          <c:yVal>
            <c:numRef>
              <c:f>Gráfico!$B$2:$B$21</c:f>
              <c:numCache>
                <c:formatCode>0%</c:formatCode>
                <c:ptCount val="20"/>
                <c:pt idx="0">
                  <c:v>0</c:v>
                </c:pt>
                <c:pt idx="1">
                  <c:v>-2.6860565462832775E-2</c:v>
                </c:pt>
                <c:pt idx="2">
                  <c:v>-7.4847798280665456E-2</c:v>
                </c:pt>
                <c:pt idx="3">
                  <c:v>6.2848274712432817E-2</c:v>
                </c:pt>
                <c:pt idx="4">
                  <c:v>6.2088703944557233E-2</c:v>
                </c:pt>
                <c:pt idx="5">
                  <c:v>1.3428070738581876E-2</c:v>
                </c:pt>
                <c:pt idx="6">
                  <c:v>-8.3109611415255191E-4</c:v>
                </c:pt>
                <c:pt idx="7">
                  <c:v>3.1868711054623633E-2</c:v>
                </c:pt>
                <c:pt idx="8">
                  <c:v>6.9020198012845313E-2</c:v>
                </c:pt>
                <c:pt idx="9">
                  <c:v>-6.2762490900636347E-4</c:v>
                </c:pt>
                <c:pt idx="10">
                  <c:v>2.7205394911200775E-2</c:v>
                </c:pt>
                <c:pt idx="11">
                  <c:v>6.032653810548716E-2</c:v>
                </c:pt>
                <c:pt idx="12">
                  <c:v>3.3331121488415549E-2</c:v>
                </c:pt>
                <c:pt idx="13">
                  <c:v>9.3065993467675412E-2</c:v>
                </c:pt>
                <c:pt idx="14">
                  <c:v>0.1335695794128593</c:v>
                </c:pt>
                <c:pt idx="15">
                  <c:v>7.9928561890860728E-2</c:v>
                </c:pt>
                <c:pt idx="16">
                  <c:v>7.418845030737109E-2</c:v>
                </c:pt>
                <c:pt idx="17">
                  <c:v>6.0327183666302409E-2</c:v>
                </c:pt>
                <c:pt idx="18">
                  <c:v>8.0204001172092809E-2</c:v>
                </c:pt>
                <c:pt idx="19">
                  <c:v>6.754584470396896E-2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20-404D-BC97-42BDBDBC9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5136640"/>
        <c:axId val="525139264"/>
      </c:scatterChart>
      <c:valAx>
        <c:axId val="525136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quantidades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5139264"/>
        <c:crosses val="autoZero"/>
        <c:crossBetween val="midCat"/>
      </c:valAx>
      <c:valAx>
        <c:axId val="52513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% descontos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5136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26</xdr:row>
      <xdr:rowOff>47626</xdr:rowOff>
    </xdr:from>
    <xdr:to>
      <xdr:col>14</xdr:col>
      <xdr:colOff>504825</xdr:colOff>
      <xdr:row>46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609599</xdr:colOff>
      <xdr:row>49</xdr:row>
      <xdr:rowOff>71437</xdr:rowOff>
    </xdr:from>
    <xdr:to>
      <xdr:col>13</xdr:col>
      <xdr:colOff>76200</xdr:colOff>
      <xdr:row>63</xdr:row>
      <xdr:rowOff>147637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571499</xdr:colOff>
      <xdr:row>65</xdr:row>
      <xdr:rowOff>128587</xdr:rowOff>
    </xdr:from>
    <xdr:to>
      <xdr:col>13</xdr:col>
      <xdr:colOff>28575</xdr:colOff>
      <xdr:row>80</xdr:row>
      <xdr:rowOff>14287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228599</xdr:colOff>
      <xdr:row>0</xdr:row>
      <xdr:rowOff>109537</xdr:rowOff>
    </xdr:from>
    <xdr:to>
      <xdr:col>15</xdr:col>
      <xdr:colOff>180974</xdr:colOff>
      <xdr:row>14</xdr:row>
      <xdr:rowOff>185737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D372E50-6074-4016-B5BA-DDF59CB31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opLeftCell="A2" workbookViewId="0">
      <selection activeCell="A23" sqref="A23"/>
    </sheetView>
  </sheetViews>
  <sheetFormatPr defaultRowHeight="15" x14ac:dyDescent="0.25"/>
  <cols>
    <col min="1" max="1" width="7.140625" style="22" customWidth="1"/>
    <col min="2" max="2" width="10.42578125" style="26" customWidth="1"/>
    <col min="3" max="3" width="12.42578125" style="22" bestFit="1" customWidth="1"/>
    <col min="4" max="4" width="9.85546875" style="22" customWidth="1"/>
    <col min="5" max="5" width="11.28515625" style="23" bestFit="1" customWidth="1"/>
    <col min="6" max="6" width="9.140625" style="22"/>
    <col min="7" max="7" width="11.85546875" style="22" customWidth="1"/>
    <col min="8" max="8" width="11.5703125" style="22" bestFit="1" customWidth="1"/>
    <col min="9" max="255" width="9.140625" style="22"/>
    <col min="256" max="256" width="6.7109375" style="22" bestFit="1" customWidth="1"/>
    <col min="257" max="257" width="10" style="22" bestFit="1" customWidth="1"/>
    <col min="258" max="258" width="12.42578125" style="22" bestFit="1" customWidth="1"/>
    <col min="259" max="259" width="9.140625" style="22"/>
    <col min="260" max="260" width="11.28515625" style="22" bestFit="1" customWidth="1"/>
    <col min="261" max="261" width="12.42578125" style="22" customWidth="1"/>
    <col min="262" max="511" width="9.140625" style="22"/>
    <col min="512" max="512" width="6.7109375" style="22" bestFit="1" customWidth="1"/>
    <col min="513" max="513" width="10" style="22" bestFit="1" customWidth="1"/>
    <col min="514" max="514" width="12.42578125" style="22" bestFit="1" customWidth="1"/>
    <col min="515" max="515" width="9.140625" style="22"/>
    <col min="516" max="516" width="11.28515625" style="22" bestFit="1" customWidth="1"/>
    <col min="517" max="517" width="12.42578125" style="22" customWidth="1"/>
    <col min="518" max="767" width="9.140625" style="22"/>
    <col min="768" max="768" width="6.7109375" style="22" bestFit="1" customWidth="1"/>
    <col min="769" max="769" width="10" style="22" bestFit="1" customWidth="1"/>
    <col min="770" max="770" width="12.42578125" style="22" bestFit="1" customWidth="1"/>
    <col min="771" max="771" width="9.140625" style="22"/>
    <col min="772" max="772" width="11.28515625" style="22" bestFit="1" customWidth="1"/>
    <col min="773" max="773" width="12.42578125" style="22" customWidth="1"/>
    <col min="774" max="1023" width="9.140625" style="22"/>
    <col min="1024" max="1024" width="6.7109375" style="22" bestFit="1" customWidth="1"/>
    <col min="1025" max="1025" width="10" style="22" bestFit="1" customWidth="1"/>
    <col min="1026" max="1026" width="12.42578125" style="22" bestFit="1" customWidth="1"/>
    <col min="1027" max="1027" width="9.140625" style="22"/>
    <col min="1028" max="1028" width="11.28515625" style="22" bestFit="1" customWidth="1"/>
    <col min="1029" max="1029" width="12.42578125" style="22" customWidth="1"/>
    <col min="1030" max="1279" width="9.140625" style="22"/>
    <col min="1280" max="1280" width="6.7109375" style="22" bestFit="1" customWidth="1"/>
    <col min="1281" max="1281" width="10" style="22" bestFit="1" customWidth="1"/>
    <col min="1282" max="1282" width="12.42578125" style="22" bestFit="1" customWidth="1"/>
    <col min="1283" max="1283" width="9.140625" style="22"/>
    <col min="1284" max="1284" width="11.28515625" style="22" bestFit="1" customWidth="1"/>
    <col min="1285" max="1285" width="12.42578125" style="22" customWidth="1"/>
    <col min="1286" max="1535" width="9.140625" style="22"/>
    <col min="1536" max="1536" width="6.7109375" style="22" bestFit="1" customWidth="1"/>
    <col min="1537" max="1537" width="10" style="22" bestFit="1" customWidth="1"/>
    <col min="1538" max="1538" width="12.42578125" style="22" bestFit="1" customWidth="1"/>
    <col min="1539" max="1539" width="9.140625" style="22"/>
    <col min="1540" max="1540" width="11.28515625" style="22" bestFit="1" customWidth="1"/>
    <col min="1541" max="1541" width="12.42578125" style="22" customWidth="1"/>
    <col min="1542" max="1791" width="9.140625" style="22"/>
    <col min="1792" max="1792" width="6.7109375" style="22" bestFit="1" customWidth="1"/>
    <col min="1793" max="1793" width="10" style="22" bestFit="1" customWidth="1"/>
    <col min="1794" max="1794" width="12.42578125" style="22" bestFit="1" customWidth="1"/>
    <col min="1795" max="1795" width="9.140625" style="22"/>
    <col min="1796" max="1796" width="11.28515625" style="22" bestFit="1" customWidth="1"/>
    <col min="1797" max="1797" width="12.42578125" style="22" customWidth="1"/>
    <col min="1798" max="2047" width="9.140625" style="22"/>
    <col min="2048" max="2048" width="6.7109375" style="22" bestFit="1" customWidth="1"/>
    <col min="2049" max="2049" width="10" style="22" bestFit="1" customWidth="1"/>
    <col min="2050" max="2050" width="12.42578125" style="22" bestFit="1" customWidth="1"/>
    <col min="2051" max="2051" width="9.140625" style="22"/>
    <col min="2052" max="2052" width="11.28515625" style="22" bestFit="1" customWidth="1"/>
    <col min="2053" max="2053" width="12.42578125" style="22" customWidth="1"/>
    <col min="2054" max="2303" width="9.140625" style="22"/>
    <col min="2304" max="2304" width="6.7109375" style="22" bestFit="1" customWidth="1"/>
    <col min="2305" max="2305" width="10" style="22" bestFit="1" customWidth="1"/>
    <col min="2306" max="2306" width="12.42578125" style="22" bestFit="1" customWidth="1"/>
    <col min="2307" max="2307" width="9.140625" style="22"/>
    <col min="2308" max="2308" width="11.28515625" style="22" bestFit="1" customWidth="1"/>
    <col min="2309" max="2309" width="12.42578125" style="22" customWidth="1"/>
    <col min="2310" max="2559" width="9.140625" style="22"/>
    <col min="2560" max="2560" width="6.7109375" style="22" bestFit="1" customWidth="1"/>
    <col min="2561" max="2561" width="10" style="22" bestFit="1" customWidth="1"/>
    <col min="2562" max="2562" width="12.42578125" style="22" bestFit="1" customWidth="1"/>
    <col min="2563" max="2563" width="9.140625" style="22"/>
    <col min="2564" max="2564" width="11.28515625" style="22" bestFit="1" customWidth="1"/>
    <col min="2565" max="2565" width="12.42578125" style="22" customWidth="1"/>
    <col min="2566" max="2815" width="9.140625" style="22"/>
    <col min="2816" max="2816" width="6.7109375" style="22" bestFit="1" customWidth="1"/>
    <col min="2817" max="2817" width="10" style="22" bestFit="1" customWidth="1"/>
    <col min="2818" max="2818" width="12.42578125" style="22" bestFit="1" customWidth="1"/>
    <col min="2819" max="2819" width="9.140625" style="22"/>
    <col min="2820" max="2820" width="11.28515625" style="22" bestFit="1" customWidth="1"/>
    <col min="2821" max="2821" width="12.42578125" style="22" customWidth="1"/>
    <col min="2822" max="3071" width="9.140625" style="22"/>
    <col min="3072" max="3072" width="6.7109375" style="22" bestFit="1" customWidth="1"/>
    <col min="3073" max="3073" width="10" style="22" bestFit="1" customWidth="1"/>
    <col min="3074" max="3074" width="12.42578125" style="22" bestFit="1" customWidth="1"/>
    <col min="3075" max="3075" width="9.140625" style="22"/>
    <col min="3076" max="3076" width="11.28515625" style="22" bestFit="1" customWidth="1"/>
    <col min="3077" max="3077" width="12.42578125" style="22" customWidth="1"/>
    <col min="3078" max="3327" width="9.140625" style="22"/>
    <col min="3328" max="3328" width="6.7109375" style="22" bestFit="1" customWidth="1"/>
    <col min="3329" max="3329" width="10" style="22" bestFit="1" customWidth="1"/>
    <col min="3330" max="3330" width="12.42578125" style="22" bestFit="1" customWidth="1"/>
    <col min="3331" max="3331" width="9.140625" style="22"/>
    <col min="3332" max="3332" width="11.28515625" style="22" bestFit="1" customWidth="1"/>
    <col min="3333" max="3333" width="12.42578125" style="22" customWidth="1"/>
    <col min="3334" max="3583" width="9.140625" style="22"/>
    <col min="3584" max="3584" width="6.7109375" style="22" bestFit="1" customWidth="1"/>
    <col min="3585" max="3585" width="10" style="22" bestFit="1" customWidth="1"/>
    <col min="3586" max="3586" width="12.42578125" style="22" bestFit="1" customWidth="1"/>
    <col min="3587" max="3587" width="9.140625" style="22"/>
    <col min="3588" max="3588" width="11.28515625" style="22" bestFit="1" customWidth="1"/>
    <col min="3589" max="3589" width="12.42578125" style="22" customWidth="1"/>
    <col min="3590" max="3839" width="9.140625" style="22"/>
    <col min="3840" max="3840" width="6.7109375" style="22" bestFit="1" customWidth="1"/>
    <col min="3841" max="3841" width="10" style="22" bestFit="1" customWidth="1"/>
    <col min="3842" max="3842" width="12.42578125" style="22" bestFit="1" customWidth="1"/>
    <col min="3843" max="3843" width="9.140625" style="22"/>
    <col min="3844" max="3844" width="11.28515625" style="22" bestFit="1" customWidth="1"/>
    <col min="3845" max="3845" width="12.42578125" style="22" customWidth="1"/>
    <col min="3846" max="4095" width="9.140625" style="22"/>
    <col min="4096" max="4096" width="6.7109375" style="22" bestFit="1" customWidth="1"/>
    <col min="4097" max="4097" width="10" style="22" bestFit="1" customWidth="1"/>
    <col min="4098" max="4098" width="12.42578125" style="22" bestFit="1" customWidth="1"/>
    <col min="4099" max="4099" width="9.140625" style="22"/>
    <col min="4100" max="4100" width="11.28515625" style="22" bestFit="1" customWidth="1"/>
    <col min="4101" max="4101" width="12.42578125" style="22" customWidth="1"/>
    <col min="4102" max="4351" width="9.140625" style="22"/>
    <col min="4352" max="4352" width="6.7109375" style="22" bestFit="1" customWidth="1"/>
    <col min="4353" max="4353" width="10" style="22" bestFit="1" customWidth="1"/>
    <col min="4354" max="4354" width="12.42578125" style="22" bestFit="1" customWidth="1"/>
    <col min="4355" max="4355" width="9.140625" style="22"/>
    <col min="4356" max="4356" width="11.28515625" style="22" bestFit="1" customWidth="1"/>
    <col min="4357" max="4357" width="12.42578125" style="22" customWidth="1"/>
    <col min="4358" max="4607" width="9.140625" style="22"/>
    <col min="4608" max="4608" width="6.7109375" style="22" bestFit="1" customWidth="1"/>
    <col min="4609" max="4609" width="10" style="22" bestFit="1" customWidth="1"/>
    <col min="4610" max="4610" width="12.42578125" style="22" bestFit="1" customWidth="1"/>
    <col min="4611" max="4611" width="9.140625" style="22"/>
    <col min="4612" max="4612" width="11.28515625" style="22" bestFit="1" customWidth="1"/>
    <col min="4613" max="4613" width="12.42578125" style="22" customWidth="1"/>
    <col min="4614" max="4863" width="9.140625" style="22"/>
    <col min="4864" max="4864" width="6.7109375" style="22" bestFit="1" customWidth="1"/>
    <col min="4865" max="4865" width="10" style="22" bestFit="1" customWidth="1"/>
    <col min="4866" max="4866" width="12.42578125" style="22" bestFit="1" customWidth="1"/>
    <col min="4867" max="4867" width="9.140625" style="22"/>
    <col min="4868" max="4868" width="11.28515625" style="22" bestFit="1" customWidth="1"/>
    <col min="4869" max="4869" width="12.42578125" style="22" customWidth="1"/>
    <col min="4870" max="5119" width="9.140625" style="22"/>
    <col min="5120" max="5120" width="6.7109375" style="22" bestFit="1" customWidth="1"/>
    <col min="5121" max="5121" width="10" style="22" bestFit="1" customWidth="1"/>
    <col min="5122" max="5122" width="12.42578125" style="22" bestFit="1" customWidth="1"/>
    <col min="5123" max="5123" width="9.140625" style="22"/>
    <col min="5124" max="5124" width="11.28515625" style="22" bestFit="1" customWidth="1"/>
    <col min="5125" max="5125" width="12.42578125" style="22" customWidth="1"/>
    <col min="5126" max="5375" width="9.140625" style="22"/>
    <col min="5376" max="5376" width="6.7109375" style="22" bestFit="1" customWidth="1"/>
    <col min="5377" max="5377" width="10" style="22" bestFit="1" customWidth="1"/>
    <col min="5378" max="5378" width="12.42578125" style="22" bestFit="1" customWidth="1"/>
    <col min="5379" max="5379" width="9.140625" style="22"/>
    <col min="5380" max="5380" width="11.28515625" style="22" bestFit="1" customWidth="1"/>
    <col min="5381" max="5381" width="12.42578125" style="22" customWidth="1"/>
    <col min="5382" max="5631" width="9.140625" style="22"/>
    <col min="5632" max="5632" width="6.7109375" style="22" bestFit="1" customWidth="1"/>
    <col min="5633" max="5633" width="10" style="22" bestFit="1" customWidth="1"/>
    <col min="5634" max="5634" width="12.42578125" style="22" bestFit="1" customWidth="1"/>
    <col min="5635" max="5635" width="9.140625" style="22"/>
    <col min="5636" max="5636" width="11.28515625" style="22" bestFit="1" customWidth="1"/>
    <col min="5637" max="5637" width="12.42578125" style="22" customWidth="1"/>
    <col min="5638" max="5887" width="9.140625" style="22"/>
    <col min="5888" max="5888" width="6.7109375" style="22" bestFit="1" customWidth="1"/>
    <col min="5889" max="5889" width="10" style="22" bestFit="1" customWidth="1"/>
    <col min="5890" max="5890" width="12.42578125" style="22" bestFit="1" customWidth="1"/>
    <col min="5891" max="5891" width="9.140625" style="22"/>
    <col min="5892" max="5892" width="11.28515625" style="22" bestFit="1" customWidth="1"/>
    <col min="5893" max="5893" width="12.42578125" style="22" customWidth="1"/>
    <col min="5894" max="6143" width="9.140625" style="22"/>
    <col min="6144" max="6144" width="6.7109375" style="22" bestFit="1" customWidth="1"/>
    <col min="6145" max="6145" width="10" style="22" bestFit="1" customWidth="1"/>
    <col min="6146" max="6146" width="12.42578125" style="22" bestFit="1" customWidth="1"/>
    <col min="6147" max="6147" width="9.140625" style="22"/>
    <col min="6148" max="6148" width="11.28515625" style="22" bestFit="1" customWidth="1"/>
    <col min="6149" max="6149" width="12.42578125" style="22" customWidth="1"/>
    <col min="6150" max="6399" width="9.140625" style="22"/>
    <col min="6400" max="6400" width="6.7109375" style="22" bestFit="1" customWidth="1"/>
    <col min="6401" max="6401" width="10" style="22" bestFit="1" customWidth="1"/>
    <col min="6402" max="6402" width="12.42578125" style="22" bestFit="1" customWidth="1"/>
    <col min="6403" max="6403" width="9.140625" style="22"/>
    <col min="6404" max="6404" width="11.28515625" style="22" bestFit="1" customWidth="1"/>
    <col min="6405" max="6405" width="12.42578125" style="22" customWidth="1"/>
    <col min="6406" max="6655" width="9.140625" style="22"/>
    <col min="6656" max="6656" width="6.7109375" style="22" bestFit="1" customWidth="1"/>
    <col min="6657" max="6657" width="10" style="22" bestFit="1" customWidth="1"/>
    <col min="6658" max="6658" width="12.42578125" style="22" bestFit="1" customWidth="1"/>
    <col min="6659" max="6659" width="9.140625" style="22"/>
    <col min="6660" max="6660" width="11.28515625" style="22" bestFit="1" customWidth="1"/>
    <col min="6661" max="6661" width="12.42578125" style="22" customWidth="1"/>
    <col min="6662" max="6911" width="9.140625" style="22"/>
    <col min="6912" max="6912" width="6.7109375" style="22" bestFit="1" customWidth="1"/>
    <col min="6913" max="6913" width="10" style="22" bestFit="1" customWidth="1"/>
    <col min="6914" max="6914" width="12.42578125" style="22" bestFit="1" customWidth="1"/>
    <col min="6915" max="6915" width="9.140625" style="22"/>
    <col min="6916" max="6916" width="11.28515625" style="22" bestFit="1" customWidth="1"/>
    <col min="6917" max="6917" width="12.42578125" style="22" customWidth="1"/>
    <col min="6918" max="7167" width="9.140625" style="22"/>
    <col min="7168" max="7168" width="6.7109375" style="22" bestFit="1" customWidth="1"/>
    <col min="7169" max="7169" width="10" style="22" bestFit="1" customWidth="1"/>
    <col min="7170" max="7170" width="12.42578125" style="22" bestFit="1" customWidth="1"/>
    <col min="7171" max="7171" width="9.140625" style="22"/>
    <col min="7172" max="7172" width="11.28515625" style="22" bestFit="1" customWidth="1"/>
    <col min="7173" max="7173" width="12.42578125" style="22" customWidth="1"/>
    <col min="7174" max="7423" width="9.140625" style="22"/>
    <col min="7424" max="7424" width="6.7109375" style="22" bestFit="1" customWidth="1"/>
    <col min="7425" max="7425" width="10" style="22" bestFit="1" customWidth="1"/>
    <col min="7426" max="7426" width="12.42578125" style="22" bestFit="1" customWidth="1"/>
    <col min="7427" max="7427" width="9.140625" style="22"/>
    <col min="7428" max="7428" width="11.28515625" style="22" bestFit="1" customWidth="1"/>
    <col min="7429" max="7429" width="12.42578125" style="22" customWidth="1"/>
    <col min="7430" max="7679" width="9.140625" style="22"/>
    <col min="7680" max="7680" width="6.7109375" style="22" bestFit="1" customWidth="1"/>
    <col min="7681" max="7681" width="10" style="22" bestFit="1" customWidth="1"/>
    <col min="7682" max="7682" width="12.42578125" style="22" bestFit="1" customWidth="1"/>
    <col min="7683" max="7683" width="9.140625" style="22"/>
    <col min="7684" max="7684" width="11.28515625" style="22" bestFit="1" customWidth="1"/>
    <col min="7685" max="7685" width="12.42578125" style="22" customWidth="1"/>
    <col min="7686" max="7935" width="9.140625" style="22"/>
    <col min="7936" max="7936" width="6.7109375" style="22" bestFit="1" customWidth="1"/>
    <col min="7937" max="7937" width="10" style="22" bestFit="1" customWidth="1"/>
    <col min="7938" max="7938" width="12.42578125" style="22" bestFit="1" customWidth="1"/>
    <col min="7939" max="7939" width="9.140625" style="22"/>
    <col min="7940" max="7940" width="11.28515625" style="22" bestFit="1" customWidth="1"/>
    <col min="7941" max="7941" width="12.42578125" style="22" customWidth="1"/>
    <col min="7942" max="8191" width="9.140625" style="22"/>
    <col min="8192" max="8192" width="6.7109375" style="22" bestFit="1" customWidth="1"/>
    <col min="8193" max="8193" width="10" style="22" bestFit="1" customWidth="1"/>
    <col min="8194" max="8194" width="12.42578125" style="22" bestFit="1" customWidth="1"/>
    <col min="8195" max="8195" width="9.140625" style="22"/>
    <col min="8196" max="8196" width="11.28515625" style="22" bestFit="1" customWidth="1"/>
    <col min="8197" max="8197" width="12.42578125" style="22" customWidth="1"/>
    <col min="8198" max="8447" width="9.140625" style="22"/>
    <col min="8448" max="8448" width="6.7109375" style="22" bestFit="1" customWidth="1"/>
    <col min="8449" max="8449" width="10" style="22" bestFit="1" customWidth="1"/>
    <col min="8450" max="8450" width="12.42578125" style="22" bestFit="1" customWidth="1"/>
    <col min="8451" max="8451" width="9.140625" style="22"/>
    <col min="8452" max="8452" width="11.28515625" style="22" bestFit="1" customWidth="1"/>
    <col min="8453" max="8453" width="12.42578125" style="22" customWidth="1"/>
    <col min="8454" max="8703" width="9.140625" style="22"/>
    <col min="8704" max="8704" width="6.7109375" style="22" bestFit="1" customWidth="1"/>
    <col min="8705" max="8705" width="10" style="22" bestFit="1" customWidth="1"/>
    <col min="8706" max="8706" width="12.42578125" style="22" bestFit="1" customWidth="1"/>
    <col min="8707" max="8707" width="9.140625" style="22"/>
    <col min="8708" max="8708" width="11.28515625" style="22" bestFit="1" customWidth="1"/>
    <col min="8709" max="8709" width="12.42578125" style="22" customWidth="1"/>
    <col min="8710" max="8959" width="9.140625" style="22"/>
    <col min="8960" max="8960" width="6.7109375" style="22" bestFit="1" customWidth="1"/>
    <col min="8961" max="8961" width="10" style="22" bestFit="1" customWidth="1"/>
    <col min="8962" max="8962" width="12.42578125" style="22" bestFit="1" customWidth="1"/>
    <col min="8963" max="8963" width="9.140625" style="22"/>
    <col min="8964" max="8964" width="11.28515625" style="22" bestFit="1" customWidth="1"/>
    <col min="8965" max="8965" width="12.42578125" style="22" customWidth="1"/>
    <col min="8966" max="9215" width="9.140625" style="22"/>
    <col min="9216" max="9216" width="6.7109375" style="22" bestFit="1" customWidth="1"/>
    <col min="9217" max="9217" width="10" style="22" bestFit="1" customWidth="1"/>
    <col min="9218" max="9218" width="12.42578125" style="22" bestFit="1" customWidth="1"/>
    <col min="9219" max="9219" width="9.140625" style="22"/>
    <col min="9220" max="9220" width="11.28515625" style="22" bestFit="1" customWidth="1"/>
    <col min="9221" max="9221" width="12.42578125" style="22" customWidth="1"/>
    <col min="9222" max="9471" width="9.140625" style="22"/>
    <col min="9472" max="9472" width="6.7109375" style="22" bestFit="1" customWidth="1"/>
    <col min="9473" max="9473" width="10" style="22" bestFit="1" customWidth="1"/>
    <col min="9474" max="9474" width="12.42578125" style="22" bestFit="1" customWidth="1"/>
    <col min="9475" max="9475" width="9.140625" style="22"/>
    <col min="9476" max="9476" width="11.28515625" style="22" bestFit="1" customWidth="1"/>
    <col min="9477" max="9477" width="12.42578125" style="22" customWidth="1"/>
    <col min="9478" max="9727" width="9.140625" style="22"/>
    <col min="9728" max="9728" width="6.7109375" style="22" bestFit="1" customWidth="1"/>
    <col min="9729" max="9729" width="10" style="22" bestFit="1" customWidth="1"/>
    <col min="9730" max="9730" width="12.42578125" style="22" bestFit="1" customWidth="1"/>
    <col min="9731" max="9731" width="9.140625" style="22"/>
    <col min="9732" max="9732" width="11.28515625" style="22" bestFit="1" customWidth="1"/>
    <col min="9733" max="9733" width="12.42578125" style="22" customWidth="1"/>
    <col min="9734" max="9983" width="9.140625" style="22"/>
    <col min="9984" max="9984" width="6.7109375" style="22" bestFit="1" customWidth="1"/>
    <col min="9985" max="9985" width="10" style="22" bestFit="1" customWidth="1"/>
    <col min="9986" max="9986" width="12.42578125" style="22" bestFit="1" customWidth="1"/>
    <col min="9987" max="9987" width="9.140625" style="22"/>
    <col min="9988" max="9988" width="11.28515625" style="22" bestFit="1" customWidth="1"/>
    <col min="9989" max="9989" width="12.42578125" style="22" customWidth="1"/>
    <col min="9990" max="10239" width="9.140625" style="22"/>
    <col min="10240" max="10240" width="6.7109375" style="22" bestFit="1" customWidth="1"/>
    <col min="10241" max="10241" width="10" style="22" bestFit="1" customWidth="1"/>
    <col min="10242" max="10242" width="12.42578125" style="22" bestFit="1" customWidth="1"/>
    <col min="10243" max="10243" width="9.140625" style="22"/>
    <col min="10244" max="10244" width="11.28515625" style="22" bestFit="1" customWidth="1"/>
    <col min="10245" max="10245" width="12.42578125" style="22" customWidth="1"/>
    <col min="10246" max="10495" width="9.140625" style="22"/>
    <col min="10496" max="10496" width="6.7109375" style="22" bestFit="1" customWidth="1"/>
    <col min="10497" max="10497" width="10" style="22" bestFit="1" customWidth="1"/>
    <col min="10498" max="10498" width="12.42578125" style="22" bestFit="1" customWidth="1"/>
    <col min="10499" max="10499" width="9.140625" style="22"/>
    <col min="10500" max="10500" width="11.28515625" style="22" bestFit="1" customWidth="1"/>
    <col min="10501" max="10501" width="12.42578125" style="22" customWidth="1"/>
    <col min="10502" max="10751" width="9.140625" style="22"/>
    <col min="10752" max="10752" width="6.7109375" style="22" bestFit="1" customWidth="1"/>
    <col min="10753" max="10753" width="10" style="22" bestFit="1" customWidth="1"/>
    <col min="10754" max="10754" width="12.42578125" style="22" bestFit="1" customWidth="1"/>
    <col min="10755" max="10755" width="9.140625" style="22"/>
    <col min="10756" max="10756" width="11.28515625" style="22" bestFit="1" customWidth="1"/>
    <col min="10757" max="10757" width="12.42578125" style="22" customWidth="1"/>
    <col min="10758" max="11007" width="9.140625" style="22"/>
    <col min="11008" max="11008" width="6.7109375" style="22" bestFit="1" customWidth="1"/>
    <col min="11009" max="11009" width="10" style="22" bestFit="1" customWidth="1"/>
    <col min="11010" max="11010" width="12.42578125" style="22" bestFit="1" customWidth="1"/>
    <col min="11011" max="11011" width="9.140625" style="22"/>
    <col min="11012" max="11012" width="11.28515625" style="22" bestFit="1" customWidth="1"/>
    <col min="11013" max="11013" width="12.42578125" style="22" customWidth="1"/>
    <col min="11014" max="11263" width="9.140625" style="22"/>
    <col min="11264" max="11264" width="6.7109375" style="22" bestFit="1" customWidth="1"/>
    <col min="11265" max="11265" width="10" style="22" bestFit="1" customWidth="1"/>
    <col min="11266" max="11266" width="12.42578125" style="22" bestFit="1" customWidth="1"/>
    <col min="11267" max="11267" width="9.140625" style="22"/>
    <col min="11268" max="11268" width="11.28515625" style="22" bestFit="1" customWidth="1"/>
    <col min="11269" max="11269" width="12.42578125" style="22" customWidth="1"/>
    <col min="11270" max="11519" width="9.140625" style="22"/>
    <col min="11520" max="11520" width="6.7109375" style="22" bestFit="1" customWidth="1"/>
    <col min="11521" max="11521" width="10" style="22" bestFit="1" customWidth="1"/>
    <col min="11522" max="11522" width="12.42578125" style="22" bestFit="1" customWidth="1"/>
    <col min="11523" max="11523" width="9.140625" style="22"/>
    <col min="11524" max="11524" width="11.28515625" style="22" bestFit="1" customWidth="1"/>
    <col min="11525" max="11525" width="12.42578125" style="22" customWidth="1"/>
    <col min="11526" max="11775" width="9.140625" style="22"/>
    <col min="11776" max="11776" width="6.7109375" style="22" bestFit="1" customWidth="1"/>
    <col min="11777" max="11777" width="10" style="22" bestFit="1" customWidth="1"/>
    <col min="11778" max="11778" width="12.42578125" style="22" bestFit="1" customWidth="1"/>
    <col min="11779" max="11779" width="9.140625" style="22"/>
    <col min="11780" max="11780" width="11.28515625" style="22" bestFit="1" customWidth="1"/>
    <col min="11781" max="11781" width="12.42578125" style="22" customWidth="1"/>
    <col min="11782" max="12031" width="9.140625" style="22"/>
    <col min="12032" max="12032" width="6.7109375" style="22" bestFit="1" customWidth="1"/>
    <col min="12033" max="12033" width="10" style="22" bestFit="1" customWidth="1"/>
    <col min="12034" max="12034" width="12.42578125" style="22" bestFit="1" customWidth="1"/>
    <col min="12035" max="12035" width="9.140625" style="22"/>
    <col min="12036" max="12036" width="11.28515625" style="22" bestFit="1" customWidth="1"/>
    <col min="12037" max="12037" width="12.42578125" style="22" customWidth="1"/>
    <col min="12038" max="12287" width="9.140625" style="22"/>
    <col min="12288" max="12288" width="6.7109375" style="22" bestFit="1" customWidth="1"/>
    <col min="12289" max="12289" width="10" style="22" bestFit="1" customWidth="1"/>
    <col min="12290" max="12290" width="12.42578125" style="22" bestFit="1" customWidth="1"/>
    <col min="12291" max="12291" width="9.140625" style="22"/>
    <col min="12292" max="12292" width="11.28515625" style="22" bestFit="1" customWidth="1"/>
    <col min="12293" max="12293" width="12.42578125" style="22" customWidth="1"/>
    <col min="12294" max="12543" width="9.140625" style="22"/>
    <col min="12544" max="12544" width="6.7109375" style="22" bestFit="1" customWidth="1"/>
    <col min="12545" max="12545" width="10" style="22" bestFit="1" customWidth="1"/>
    <col min="12546" max="12546" width="12.42578125" style="22" bestFit="1" customWidth="1"/>
    <col min="12547" max="12547" width="9.140625" style="22"/>
    <col min="12548" max="12548" width="11.28515625" style="22" bestFit="1" customWidth="1"/>
    <col min="12549" max="12549" width="12.42578125" style="22" customWidth="1"/>
    <col min="12550" max="12799" width="9.140625" style="22"/>
    <col min="12800" max="12800" width="6.7109375" style="22" bestFit="1" customWidth="1"/>
    <col min="12801" max="12801" width="10" style="22" bestFit="1" customWidth="1"/>
    <col min="12802" max="12802" width="12.42578125" style="22" bestFit="1" customWidth="1"/>
    <col min="12803" max="12803" width="9.140625" style="22"/>
    <col min="12804" max="12804" width="11.28515625" style="22" bestFit="1" customWidth="1"/>
    <col min="12805" max="12805" width="12.42578125" style="22" customWidth="1"/>
    <col min="12806" max="13055" width="9.140625" style="22"/>
    <col min="13056" max="13056" width="6.7109375" style="22" bestFit="1" customWidth="1"/>
    <col min="13057" max="13057" width="10" style="22" bestFit="1" customWidth="1"/>
    <col min="13058" max="13058" width="12.42578125" style="22" bestFit="1" customWidth="1"/>
    <col min="13059" max="13059" width="9.140625" style="22"/>
    <col min="13060" max="13060" width="11.28515625" style="22" bestFit="1" customWidth="1"/>
    <col min="13061" max="13061" width="12.42578125" style="22" customWidth="1"/>
    <col min="13062" max="13311" width="9.140625" style="22"/>
    <col min="13312" max="13312" width="6.7109375" style="22" bestFit="1" customWidth="1"/>
    <col min="13313" max="13313" width="10" style="22" bestFit="1" customWidth="1"/>
    <col min="13314" max="13314" width="12.42578125" style="22" bestFit="1" customWidth="1"/>
    <col min="13315" max="13315" width="9.140625" style="22"/>
    <col min="13316" max="13316" width="11.28515625" style="22" bestFit="1" customWidth="1"/>
    <col min="13317" max="13317" width="12.42578125" style="22" customWidth="1"/>
    <col min="13318" max="13567" width="9.140625" style="22"/>
    <col min="13568" max="13568" width="6.7109375" style="22" bestFit="1" customWidth="1"/>
    <col min="13569" max="13569" width="10" style="22" bestFit="1" customWidth="1"/>
    <col min="13570" max="13570" width="12.42578125" style="22" bestFit="1" customWidth="1"/>
    <col min="13571" max="13571" width="9.140625" style="22"/>
    <col min="13572" max="13572" width="11.28515625" style="22" bestFit="1" customWidth="1"/>
    <col min="13573" max="13573" width="12.42578125" style="22" customWidth="1"/>
    <col min="13574" max="13823" width="9.140625" style="22"/>
    <col min="13824" max="13824" width="6.7109375" style="22" bestFit="1" customWidth="1"/>
    <col min="13825" max="13825" width="10" style="22" bestFit="1" customWidth="1"/>
    <col min="13826" max="13826" width="12.42578125" style="22" bestFit="1" customWidth="1"/>
    <col min="13827" max="13827" width="9.140625" style="22"/>
    <col min="13828" max="13828" width="11.28515625" style="22" bestFit="1" customWidth="1"/>
    <col min="13829" max="13829" width="12.42578125" style="22" customWidth="1"/>
    <col min="13830" max="14079" width="9.140625" style="22"/>
    <col min="14080" max="14080" width="6.7109375" style="22" bestFit="1" customWidth="1"/>
    <col min="14081" max="14081" width="10" style="22" bestFit="1" customWidth="1"/>
    <col min="14082" max="14082" width="12.42578125" style="22" bestFit="1" customWidth="1"/>
    <col min="14083" max="14083" width="9.140625" style="22"/>
    <col min="14084" max="14084" width="11.28515625" style="22" bestFit="1" customWidth="1"/>
    <col min="14085" max="14085" width="12.42578125" style="22" customWidth="1"/>
    <col min="14086" max="14335" width="9.140625" style="22"/>
    <col min="14336" max="14336" width="6.7109375" style="22" bestFit="1" customWidth="1"/>
    <col min="14337" max="14337" width="10" style="22" bestFit="1" customWidth="1"/>
    <col min="14338" max="14338" width="12.42578125" style="22" bestFit="1" customWidth="1"/>
    <col min="14339" max="14339" width="9.140625" style="22"/>
    <col min="14340" max="14340" width="11.28515625" style="22" bestFit="1" customWidth="1"/>
    <col min="14341" max="14341" width="12.42578125" style="22" customWidth="1"/>
    <col min="14342" max="14591" width="9.140625" style="22"/>
    <col min="14592" max="14592" width="6.7109375" style="22" bestFit="1" customWidth="1"/>
    <col min="14593" max="14593" width="10" style="22" bestFit="1" customWidth="1"/>
    <col min="14594" max="14594" width="12.42578125" style="22" bestFit="1" customWidth="1"/>
    <col min="14595" max="14595" width="9.140625" style="22"/>
    <col min="14596" max="14596" width="11.28515625" style="22" bestFit="1" customWidth="1"/>
    <col min="14597" max="14597" width="12.42578125" style="22" customWidth="1"/>
    <col min="14598" max="14847" width="9.140625" style="22"/>
    <col min="14848" max="14848" width="6.7109375" style="22" bestFit="1" customWidth="1"/>
    <col min="14849" max="14849" width="10" style="22" bestFit="1" customWidth="1"/>
    <col min="14850" max="14850" width="12.42578125" style="22" bestFit="1" customWidth="1"/>
    <col min="14851" max="14851" width="9.140625" style="22"/>
    <col min="14852" max="14852" width="11.28515625" style="22" bestFit="1" customWidth="1"/>
    <col min="14853" max="14853" width="12.42578125" style="22" customWidth="1"/>
    <col min="14854" max="15103" width="9.140625" style="22"/>
    <col min="15104" max="15104" width="6.7109375" style="22" bestFit="1" customWidth="1"/>
    <col min="15105" max="15105" width="10" style="22" bestFit="1" customWidth="1"/>
    <col min="15106" max="15106" width="12.42578125" style="22" bestFit="1" customWidth="1"/>
    <col min="15107" max="15107" width="9.140625" style="22"/>
    <col min="15108" max="15108" width="11.28515625" style="22" bestFit="1" customWidth="1"/>
    <col min="15109" max="15109" width="12.42578125" style="22" customWidth="1"/>
    <col min="15110" max="15359" width="9.140625" style="22"/>
    <col min="15360" max="15360" width="6.7109375" style="22" bestFit="1" customWidth="1"/>
    <col min="15361" max="15361" width="10" style="22" bestFit="1" customWidth="1"/>
    <col min="15362" max="15362" width="12.42578125" style="22" bestFit="1" customWidth="1"/>
    <col min="15363" max="15363" width="9.140625" style="22"/>
    <col min="15364" max="15364" width="11.28515625" style="22" bestFit="1" customWidth="1"/>
    <col min="15365" max="15365" width="12.42578125" style="22" customWidth="1"/>
    <col min="15366" max="15615" width="9.140625" style="22"/>
    <col min="15616" max="15616" width="6.7109375" style="22" bestFit="1" customWidth="1"/>
    <col min="15617" max="15617" width="10" style="22" bestFit="1" customWidth="1"/>
    <col min="15618" max="15618" width="12.42578125" style="22" bestFit="1" customWidth="1"/>
    <col min="15619" max="15619" width="9.140625" style="22"/>
    <col min="15620" max="15620" width="11.28515625" style="22" bestFit="1" customWidth="1"/>
    <col min="15621" max="15621" width="12.42578125" style="22" customWidth="1"/>
    <col min="15622" max="15871" width="9.140625" style="22"/>
    <col min="15872" max="15872" width="6.7109375" style="22" bestFit="1" customWidth="1"/>
    <col min="15873" max="15873" width="10" style="22" bestFit="1" customWidth="1"/>
    <col min="15874" max="15874" width="12.42578125" style="22" bestFit="1" customWidth="1"/>
    <col min="15875" max="15875" width="9.140625" style="22"/>
    <col min="15876" max="15876" width="11.28515625" style="22" bestFit="1" customWidth="1"/>
    <col min="15877" max="15877" width="12.42578125" style="22" customWidth="1"/>
    <col min="15878" max="16127" width="9.140625" style="22"/>
    <col min="16128" max="16128" width="6.7109375" style="22" bestFit="1" customWidth="1"/>
    <col min="16129" max="16129" width="10" style="22" bestFit="1" customWidth="1"/>
    <col min="16130" max="16130" width="12.42578125" style="22" bestFit="1" customWidth="1"/>
    <col min="16131" max="16131" width="9.140625" style="22"/>
    <col min="16132" max="16132" width="11.28515625" style="22" bestFit="1" customWidth="1"/>
    <col min="16133" max="16133" width="12.42578125" style="22" customWidth="1"/>
    <col min="16134" max="16384" width="9.140625" style="22"/>
  </cols>
  <sheetData>
    <row r="1" spans="1:9" x14ac:dyDescent="0.25">
      <c r="A1" s="19" t="s">
        <v>0</v>
      </c>
      <c r="B1" s="20" t="s">
        <v>1</v>
      </c>
      <c r="C1" s="19" t="s">
        <v>2</v>
      </c>
      <c r="D1" s="19" t="s">
        <v>3</v>
      </c>
      <c r="E1" s="21" t="s">
        <v>4</v>
      </c>
      <c r="F1" s="22" t="s">
        <v>32</v>
      </c>
      <c r="G1" s="22" t="s">
        <v>42</v>
      </c>
      <c r="H1" s="22" t="s">
        <v>43</v>
      </c>
    </row>
    <row r="2" spans="1:9" x14ac:dyDescent="0.25">
      <c r="A2" s="19"/>
      <c r="B2" s="20"/>
      <c r="C2" s="19" t="s">
        <v>5</v>
      </c>
      <c r="D2" s="19" t="s">
        <v>6</v>
      </c>
      <c r="E2" s="21" t="s">
        <v>7</v>
      </c>
      <c r="F2" s="22" t="s">
        <v>41</v>
      </c>
      <c r="G2" s="22" t="s">
        <v>29</v>
      </c>
      <c r="H2" s="22" t="s">
        <v>6</v>
      </c>
      <c r="I2" s="24"/>
    </row>
    <row r="3" spans="1:9" x14ac:dyDescent="0.25">
      <c r="A3" s="19" t="s">
        <v>39</v>
      </c>
      <c r="B3" s="20">
        <v>1959</v>
      </c>
      <c r="C3" s="25">
        <v>303457.08000000013</v>
      </c>
      <c r="D3" s="25">
        <v>5341.76</v>
      </c>
      <c r="E3" s="23">
        <v>0.03</v>
      </c>
      <c r="F3" s="2">
        <f>C3/B3</f>
        <v>154.90407350689134</v>
      </c>
      <c r="G3" s="1">
        <f>(F3-123-D3/B3-F3*E3)/F3</f>
        <v>0.15835718052780345</v>
      </c>
      <c r="H3" s="3">
        <f>(F3*G3)*B3</f>
        <v>48054.607600000119</v>
      </c>
    </row>
    <row r="4" spans="1:9" x14ac:dyDescent="0.25">
      <c r="A4" s="19" t="s">
        <v>8</v>
      </c>
      <c r="B4" s="20">
        <v>1600</v>
      </c>
      <c r="C4" s="25">
        <v>241189.22</v>
      </c>
      <c r="D4" s="25">
        <v>8722.9</v>
      </c>
      <c r="E4" s="23">
        <v>0.03</v>
      </c>
      <c r="F4" s="2">
        <f t="shared" ref="F4:F22" si="0">C4/B4</f>
        <v>150.74326250000001</v>
      </c>
      <c r="G4" s="1">
        <f t="shared" ref="G4:G22" si="1">(F4-123-D4/B4-F4*E4)/F4</f>
        <v>0.11787692418425676</v>
      </c>
      <c r="H4" s="3">
        <f t="shared" ref="H4:H22" si="2">(F4*G4)*B4</f>
        <v>28430.643400000026</v>
      </c>
    </row>
    <row r="5" spans="1:9" x14ac:dyDescent="0.25">
      <c r="A5" s="19" t="s">
        <v>9</v>
      </c>
      <c r="B5" s="20">
        <v>1030</v>
      </c>
      <c r="C5" s="25">
        <v>147609.13999999998</v>
      </c>
      <c r="D5" s="25">
        <v>4408.68</v>
      </c>
      <c r="E5" s="23">
        <v>0.03</v>
      </c>
      <c r="F5" s="2">
        <f t="shared" si="0"/>
        <v>143.30984466019416</v>
      </c>
      <c r="G5" s="1">
        <f t="shared" si="1"/>
        <v>8.1852558723667021E-2</v>
      </c>
      <c r="H5" s="3">
        <f t="shared" si="2"/>
        <v>12082.185799999985</v>
      </c>
    </row>
    <row r="6" spans="1:9" x14ac:dyDescent="0.25">
      <c r="A6" s="19" t="s">
        <v>10</v>
      </c>
      <c r="B6" s="20">
        <v>550</v>
      </c>
      <c r="C6" s="25">
        <v>90551.74000000002</v>
      </c>
      <c r="D6" s="25">
        <v>6263.7200000000012</v>
      </c>
      <c r="E6" s="23">
        <v>0.03</v>
      </c>
      <c r="F6" s="2">
        <f t="shared" si="0"/>
        <v>164.63952727272732</v>
      </c>
      <c r="G6" s="1">
        <f t="shared" si="1"/>
        <v>0.15374047809572761</v>
      </c>
      <c r="H6" s="3">
        <f t="shared" si="2"/>
        <v>13921.467800000026</v>
      </c>
    </row>
    <row r="7" spans="1:9" x14ac:dyDescent="0.25">
      <c r="A7" s="19" t="s">
        <v>11</v>
      </c>
      <c r="B7" s="20">
        <v>450</v>
      </c>
      <c r="C7" s="25">
        <v>74034.84</v>
      </c>
      <c r="D7" s="25">
        <v>2637.7200000000003</v>
      </c>
      <c r="E7" s="23">
        <v>0.03</v>
      </c>
      <c r="F7" s="2">
        <f t="shared" si="0"/>
        <v>164.52186666666665</v>
      </c>
      <c r="G7" s="1">
        <f t="shared" si="1"/>
        <v>0.18675092429456178</v>
      </c>
      <c r="H7" s="3">
        <f t="shared" si="2"/>
        <v>13826.074799999991</v>
      </c>
    </row>
    <row r="8" spans="1:9" x14ac:dyDescent="0.25">
      <c r="A8" s="19" t="s">
        <v>12</v>
      </c>
      <c r="B8" s="20">
        <v>220</v>
      </c>
      <c r="C8" s="25">
        <v>34536.51</v>
      </c>
      <c r="D8" s="25">
        <v>0</v>
      </c>
      <c r="E8" s="23">
        <v>0.03</v>
      </c>
      <c r="F8" s="2">
        <f t="shared" si="0"/>
        <v>156.98413636363637</v>
      </c>
      <c r="G8" s="1">
        <f t="shared" si="1"/>
        <v>0.18648134105038408</v>
      </c>
      <c r="H8" s="3">
        <f t="shared" si="2"/>
        <v>6440.4147000000003</v>
      </c>
    </row>
    <row r="9" spans="1:9" x14ac:dyDescent="0.25">
      <c r="A9" s="19" t="s">
        <v>13</v>
      </c>
      <c r="B9" s="20">
        <v>150</v>
      </c>
      <c r="C9" s="25">
        <v>23216.300000000003</v>
      </c>
      <c r="D9" s="25">
        <v>808.56999999999994</v>
      </c>
      <c r="E9" s="23">
        <v>0.03</v>
      </c>
      <c r="F9" s="2">
        <f t="shared" si="0"/>
        <v>154.77533333333335</v>
      </c>
      <c r="G9" s="1">
        <f t="shared" si="1"/>
        <v>0.14047203904153557</v>
      </c>
      <c r="H9" s="3">
        <f t="shared" si="2"/>
        <v>3261.2410000000027</v>
      </c>
    </row>
    <row r="10" spans="1:9" x14ac:dyDescent="0.25">
      <c r="A10" s="19" t="s">
        <v>14</v>
      </c>
      <c r="B10" s="20">
        <v>120</v>
      </c>
      <c r="C10" s="25">
        <v>19180.879999999997</v>
      </c>
      <c r="D10" s="25">
        <v>696.59</v>
      </c>
      <c r="E10" s="23">
        <v>0.03</v>
      </c>
      <c r="F10" s="2">
        <f t="shared" si="0"/>
        <v>159.84066666666664</v>
      </c>
      <c r="G10" s="1">
        <f t="shared" si="1"/>
        <v>0.16416679526695319</v>
      </c>
      <c r="H10" s="3">
        <f t="shared" si="2"/>
        <v>3148.8635999999965</v>
      </c>
    </row>
    <row r="11" spans="1:9" x14ac:dyDescent="0.25">
      <c r="A11" s="19" t="s">
        <v>15</v>
      </c>
      <c r="B11" s="20">
        <v>120</v>
      </c>
      <c r="C11" s="25">
        <v>19871.469999999998</v>
      </c>
      <c r="D11" s="25">
        <v>0</v>
      </c>
      <c r="E11" s="23">
        <v>0.03</v>
      </c>
      <c r="F11" s="2">
        <f t="shared" si="0"/>
        <v>165.59558333333331</v>
      </c>
      <c r="G11" s="1">
        <f t="shared" si="1"/>
        <v>0.22722656652980369</v>
      </c>
      <c r="H11" s="3">
        <f t="shared" si="2"/>
        <v>4515.3258999999971</v>
      </c>
    </row>
    <row r="12" spans="1:9" x14ac:dyDescent="0.25">
      <c r="A12" s="19" t="s">
        <v>16</v>
      </c>
      <c r="B12" s="20">
        <v>108</v>
      </c>
      <c r="C12" s="25">
        <v>16719.14</v>
      </c>
      <c r="D12" s="25">
        <v>0</v>
      </c>
      <c r="E12" s="23">
        <v>0.03</v>
      </c>
      <c r="F12" s="2">
        <f t="shared" si="0"/>
        <v>154.80685185185186</v>
      </c>
      <c r="G12" s="1">
        <f t="shared" si="1"/>
        <v>0.17546152493489503</v>
      </c>
      <c r="H12" s="3">
        <f t="shared" si="2"/>
        <v>2933.5658000000008</v>
      </c>
    </row>
    <row r="13" spans="1:9" x14ac:dyDescent="0.25">
      <c r="A13" s="19" t="s">
        <v>17</v>
      </c>
      <c r="B13" s="20">
        <v>100</v>
      </c>
      <c r="C13" s="25">
        <v>15911.83</v>
      </c>
      <c r="D13" s="25">
        <v>0</v>
      </c>
      <c r="E13" s="23">
        <v>0.03</v>
      </c>
      <c r="F13" s="2">
        <f t="shared" si="0"/>
        <v>159.1183</v>
      </c>
      <c r="G13" s="1">
        <f t="shared" si="1"/>
        <v>0.19699023305301783</v>
      </c>
      <c r="H13" s="3">
        <f t="shared" si="2"/>
        <v>3134.4751000000006</v>
      </c>
    </row>
    <row r="14" spans="1:9" x14ac:dyDescent="0.25">
      <c r="A14" s="19" t="s">
        <v>18</v>
      </c>
      <c r="B14" s="20">
        <v>100</v>
      </c>
      <c r="C14" s="25">
        <v>16424.89</v>
      </c>
      <c r="D14" s="25">
        <v>0</v>
      </c>
      <c r="E14" s="23">
        <v>0.03</v>
      </c>
      <c r="F14" s="2">
        <f t="shared" si="0"/>
        <v>164.24889999999999</v>
      </c>
      <c r="G14" s="1">
        <f t="shared" si="1"/>
        <v>0.22113653729187832</v>
      </c>
      <c r="H14" s="3">
        <f t="shared" si="2"/>
        <v>3632.1432999999993</v>
      </c>
    </row>
    <row r="15" spans="1:9" x14ac:dyDescent="0.25">
      <c r="A15" s="19" t="s">
        <v>19</v>
      </c>
      <c r="B15" s="20">
        <v>100</v>
      </c>
      <c r="C15" s="25">
        <v>16006.72</v>
      </c>
      <c r="D15" s="25">
        <v>0</v>
      </c>
      <c r="E15" s="23">
        <v>0.03</v>
      </c>
      <c r="F15" s="2">
        <f t="shared" si="0"/>
        <v>160.06719999999999</v>
      </c>
      <c r="G15" s="1">
        <f t="shared" si="1"/>
        <v>0.20157273944943116</v>
      </c>
      <c r="H15" s="3">
        <f t="shared" si="2"/>
        <v>3226.5183999999986</v>
      </c>
    </row>
    <row r="16" spans="1:9" x14ac:dyDescent="0.25">
      <c r="A16" s="19" t="s">
        <v>20</v>
      </c>
      <c r="B16" s="20">
        <v>80</v>
      </c>
      <c r="C16" s="25">
        <v>13545.630000000001</v>
      </c>
      <c r="D16" s="25">
        <v>0</v>
      </c>
      <c r="E16" s="23">
        <v>0.02</v>
      </c>
      <c r="F16" s="2">
        <f t="shared" si="0"/>
        <v>169.32037500000001</v>
      </c>
      <c r="G16" s="1">
        <f t="shared" si="1"/>
        <v>0.25356645648818116</v>
      </c>
      <c r="H16" s="3">
        <f t="shared" si="2"/>
        <v>3434.7174000000018</v>
      </c>
    </row>
    <row r="17" spans="1:8" x14ac:dyDescent="0.25">
      <c r="A17" s="19" t="s">
        <v>21</v>
      </c>
      <c r="B17" s="20">
        <v>77</v>
      </c>
      <c r="C17" s="25">
        <v>13520.78</v>
      </c>
      <c r="D17" s="25">
        <v>1283.69</v>
      </c>
      <c r="E17" s="23">
        <v>0.02</v>
      </c>
      <c r="F17" s="2">
        <f t="shared" si="0"/>
        <v>175.59454545454545</v>
      </c>
      <c r="G17" s="1">
        <f t="shared" si="1"/>
        <v>0.18458065289132727</v>
      </c>
      <c r="H17" s="3">
        <f t="shared" si="2"/>
        <v>2495.6743999999999</v>
      </c>
    </row>
    <row r="18" spans="1:8" x14ac:dyDescent="0.25">
      <c r="A18" s="19" t="s">
        <v>22</v>
      </c>
      <c r="B18" s="20">
        <v>60</v>
      </c>
      <c r="C18" s="25">
        <v>10037.120000000001</v>
      </c>
      <c r="D18" s="25">
        <v>886.68</v>
      </c>
      <c r="E18" s="23">
        <v>0.02</v>
      </c>
      <c r="F18" s="2">
        <f t="shared" si="0"/>
        <v>167.28533333333334</v>
      </c>
      <c r="G18" s="1">
        <f t="shared" si="1"/>
        <v>0.15638924312950331</v>
      </c>
      <c r="H18" s="3">
        <f t="shared" si="2"/>
        <v>1569.6976000000002</v>
      </c>
    </row>
    <row r="19" spans="1:8" x14ac:dyDescent="0.25">
      <c r="A19" s="19" t="s">
        <v>23</v>
      </c>
      <c r="B19" s="20">
        <v>60</v>
      </c>
      <c r="C19" s="25">
        <v>9983.77</v>
      </c>
      <c r="D19" s="25">
        <v>404.37</v>
      </c>
      <c r="E19" s="23">
        <v>0.02</v>
      </c>
      <c r="F19" s="2">
        <f t="shared" si="0"/>
        <v>166.39616666666669</v>
      </c>
      <c r="G19" s="1">
        <f t="shared" si="1"/>
        <v>0.20029754291214652</v>
      </c>
      <c r="H19" s="3">
        <f t="shared" si="2"/>
        <v>1999.7246000000014</v>
      </c>
    </row>
    <row r="20" spans="1:8" x14ac:dyDescent="0.25">
      <c r="A20" s="19" t="s">
        <v>24</v>
      </c>
      <c r="B20" s="20">
        <v>60</v>
      </c>
      <c r="C20" s="25">
        <v>9854.94</v>
      </c>
      <c r="D20" s="25">
        <v>0</v>
      </c>
      <c r="E20" s="23">
        <v>0.02</v>
      </c>
      <c r="F20" s="2">
        <f t="shared" si="0"/>
        <v>164.249</v>
      </c>
      <c r="G20" s="1">
        <f t="shared" si="1"/>
        <v>0.23113699322370304</v>
      </c>
      <c r="H20" s="3">
        <f t="shared" si="2"/>
        <v>2277.8411999999998</v>
      </c>
    </row>
    <row r="21" spans="1:8" x14ac:dyDescent="0.25">
      <c r="A21" s="19" t="s">
        <v>25</v>
      </c>
      <c r="B21" s="20">
        <v>50</v>
      </c>
      <c r="C21" s="25">
        <v>8366.4</v>
      </c>
      <c r="D21" s="25">
        <v>0</v>
      </c>
      <c r="E21" s="23">
        <v>0.02</v>
      </c>
      <c r="F21" s="2">
        <f t="shared" si="0"/>
        <v>167.328</v>
      </c>
      <c r="G21" s="1">
        <f t="shared" si="1"/>
        <v>0.24491681009753302</v>
      </c>
      <c r="H21" s="3">
        <f t="shared" si="2"/>
        <v>2049.0720000000001</v>
      </c>
    </row>
    <row r="22" spans="1:8" x14ac:dyDescent="0.25">
      <c r="A22" s="19" t="s">
        <v>26</v>
      </c>
      <c r="B22" s="20">
        <v>50</v>
      </c>
      <c r="C22" s="25">
        <v>8268.36</v>
      </c>
      <c r="D22" s="25">
        <v>388.64</v>
      </c>
      <c r="E22" s="23">
        <v>0.02</v>
      </c>
      <c r="F22" s="2">
        <f t="shared" si="0"/>
        <v>165.36720000000003</v>
      </c>
      <c r="G22" s="1">
        <f t="shared" si="1"/>
        <v>0.18919747084065047</v>
      </c>
      <c r="H22" s="3">
        <f t="shared" si="2"/>
        <v>1564.352800000001</v>
      </c>
    </row>
    <row r="23" spans="1:8" x14ac:dyDescent="0.25">
      <c r="A23" s="19" t="s">
        <v>40</v>
      </c>
      <c r="B23" s="26">
        <f>SUM(B3:B22)</f>
        <v>7044</v>
      </c>
      <c r="C23" s="26">
        <f t="shared" ref="C23:D23" si="3">SUM(C3:C22)</f>
        <v>1092286.7600000002</v>
      </c>
      <c r="D23" s="26">
        <f t="shared" si="3"/>
        <v>31843.32</v>
      </c>
      <c r="E23" s="23">
        <f>SUMPRODUCT(C3:C22,E3:E22)/C23</f>
        <v>2.9326394837926994E-2</v>
      </c>
      <c r="F23" s="2">
        <f>C23/B23</f>
        <v>155.06626348665534</v>
      </c>
      <c r="G23" s="1">
        <f t="shared" ref="G23" si="4">(F23-123-D23/B23-F23*E23)/F23</f>
        <v>0.1483114262045987</v>
      </c>
      <c r="H23" s="3">
        <f>SUM(H3:H22)</f>
        <v>161998.6072000002</v>
      </c>
    </row>
    <row r="24" spans="1:8" x14ac:dyDescent="0.25">
      <c r="A24" s="19"/>
    </row>
    <row r="25" spans="1:8" x14ac:dyDescent="0.25">
      <c r="A25" s="19"/>
    </row>
    <row r="26" spans="1:8" x14ac:dyDescent="0.25">
      <c r="A26" s="19"/>
    </row>
  </sheetData>
  <sortState xmlns:xlrd2="http://schemas.microsoft.com/office/spreadsheetml/2017/richdata2" ref="A3:F102">
    <sortCondition descending="1" ref="B3:B102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tabSelected="1" topLeftCell="A4" workbookViewId="0">
      <selection activeCell="H24" sqref="H24:H25"/>
    </sheetView>
  </sheetViews>
  <sheetFormatPr defaultRowHeight="15" x14ac:dyDescent="0.25"/>
  <cols>
    <col min="1" max="1" width="7.42578125" style="8" customWidth="1"/>
    <col min="2" max="2" width="10.28515625" style="12" customWidth="1"/>
    <col min="3" max="4" width="12.42578125" style="8" customWidth="1"/>
    <col min="5" max="5" width="9.140625" style="8" customWidth="1"/>
    <col min="6" max="8" width="11.28515625" style="9" customWidth="1"/>
    <col min="9" max="9" width="12.140625" style="8" customWidth="1"/>
    <col min="10" max="10" width="12" style="8" customWidth="1"/>
    <col min="11" max="11" width="12" style="12" customWidth="1"/>
    <col min="12" max="12" width="12.85546875" style="12" bestFit="1" customWidth="1"/>
    <col min="13" max="13" width="11.5703125" style="8" customWidth="1"/>
    <col min="14" max="14" width="13" style="8" customWidth="1"/>
    <col min="15" max="15" width="10.28515625" style="12" customWidth="1"/>
    <col min="16" max="251" width="9.140625" style="8"/>
    <col min="252" max="252" width="6.7109375" style="8" bestFit="1" customWidth="1"/>
    <col min="253" max="253" width="10" style="8" bestFit="1" customWidth="1"/>
    <col min="254" max="254" width="12.42578125" style="8" bestFit="1" customWidth="1"/>
    <col min="255" max="255" width="9.140625" style="8"/>
    <col min="256" max="256" width="11.28515625" style="8" bestFit="1" customWidth="1"/>
    <col min="257" max="257" width="12.42578125" style="8" customWidth="1"/>
    <col min="258" max="507" width="9.140625" style="8"/>
    <col min="508" max="508" width="6.7109375" style="8" bestFit="1" customWidth="1"/>
    <col min="509" max="509" width="10" style="8" bestFit="1" customWidth="1"/>
    <col min="510" max="510" width="12.42578125" style="8" bestFit="1" customWidth="1"/>
    <col min="511" max="511" width="9.140625" style="8"/>
    <col min="512" max="512" width="11.28515625" style="8" bestFit="1" customWidth="1"/>
    <col min="513" max="513" width="12.42578125" style="8" customWidth="1"/>
    <col min="514" max="763" width="9.140625" style="8"/>
    <col min="764" max="764" width="6.7109375" style="8" bestFit="1" customWidth="1"/>
    <col min="765" max="765" width="10" style="8" bestFit="1" customWidth="1"/>
    <col min="766" max="766" width="12.42578125" style="8" bestFit="1" customWidth="1"/>
    <col min="767" max="767" width="9.140625" style="8"/>
    <col min="768" max="768" width="11.28515625" style="8" bestFit="1" customWidth="1"/>
    <col min="769" max="769" width="12.42578125" style="8" customWidth="1"/>
    <col min="770" max="1019" width="9.140625" style="8"/>
    <col min="1020" max="1020" width="6.7109375" style="8" bestFit="1" customWidth="1"/>
    <col min="1021" max="1021" width="10" style="8" bestFit="1" customWidth="1"/>
    <col min="1022" max="1022" width="12.42578125" style="8" bestFit="1" customWidth="1"/>
    <col min="1023" max="1023" width="9.140625" style="8"/>
    <col min="1024" max="1024" width="11.28515625" style="8" bestFit="1" customWidth="1"/>
    <col min="1025" max="1025" width="12.42578125" style="8" customWidth="1"/>
    <col min="1026" max="1275" width="9.140625" style="8"/>
    <col min="1276" max="1276" width="6.7109375" style="8" bestFit="1" customWidth="1"/>
    <col min="1277" max="1277" width="10" style="8" bestFit="1" customWidth="1"/>
    <col min="1278" max="1278" width="12.42578125" style="8" bestFit="1" customWidth="1"/>
    <col min="1279" max="1279" width="9.140625" style="8"/>
    <col min="1280" max="1280" width="11.28515625" style="8" bestFit="1" customWidth="1"/>
    <col min="1281" max="1281" width="12.42578125" style="8" customWidth="1"/>
    <col min="1282" max="1531" width="9.140625" style="8"/>
    <col min="1532" max="1532" width="6.7109375" style="8" bestFit="1" customWidth="1"/>
    <col min="1533" max="1533" width="10" style="8" bestFit="1" customWidth="1"/>
    <col min="1534" max="1534" width="12.42578125" style="8" bestFit="1" customWidth="1"/>
    <col min="1535" max="1535" width="9.140625" style="8"/>
    <col min="1536" max="1536" width="11.28515625" style="8" bestFit="1" customWidth="1"/>
    <col min="1537" max="1537" width="12.42578125" style="8" customWidth="1"/>
    <col min="1538" max="1787" width="9.140625" style="8"/>
    <col min="1788" max="1788" width="6.7109375" style="8" bestFit="1" customWidth="1"/>
    <col min="1789" max="1789" width="10" style="8" bestFit="1" customWidth="1"/>
    <col min="1790" max="1790" width="12.42578125" style="8" bestFit="1" customWidth="1"/>
    <col min="1791" max="1791" width="9.140625" style="8"/>
    <col min="1792" max="1792" width="11.28515625" style="8" bestFit="1" customWidth="1"/>
    <col min="1793" max="1793" width="12.42578125" style="8" customWidth="1"/>
    <col min="1794" max="2043" width="9.140625" style="8"/>
    <col min="2044" max="2044" width="6.7109375" style="8" bestFit="1" customWidth="1"/>
    <col min="2045" max="2045" width="10" style="8" bestFit="1" customWidth="1"/>
    <col min="2046" max="2046" width="12.42578125" style="8" bestFit="1" customWidth="1"/>
    <col min="2047" max="2047" width="9.140625" style="8"/>
    <col min="2048" max="2048" width="11.28515625" style="8" bestFit="1" customWidth="1"/>
    <col min="2049" max="2049" width="12.42578125" style="8" customWidth="1"/>
    <col min="2050" max="2299" width="9.140625" style="8"/>
    <col min="2300" max="2300" width="6.7109375" style="8" bestFit="1" customWidth="1"/>
    <col min="2301" max="2301" width="10" style="8" bestFit="1" customWidth="1"/>
    <col min="2302" max="2302" width="12.42578125" style="8" bestFit="1" customWidth="1"/>
    <col min="2303" max="2303" width="9.140625" style="8"/>
    <col min="2304" max="2304" width="11.28515625" style="8" bestFit="1" customWidth="1"/>
    <col min="2305" max="2305" width="12.42578125" style="8" customWidth="1"/>
    <col min="2306" max="2555" width="9.140625" style="8"/>
    <col min="2556" max="2556" width="6.7109375" style="8" bestFit="1" customWidth="1"/>
    <col min="2557" max="2557" width="10" style="8" bestFit="1" customWidth="1"/>
    <col min="2558" max="2558" width="12.42578125" style="8" bestFit="1" customWidth="1"/>
    <col min="2559" max="2559" width="9.140625" style="8"/>
    <col min="2560" max="2560" width="11.28515625" style="8" bestFit="1" customWidth="1"/>
    <col min="2561" max="2561" width="12.42578125" style="8" customWidth="1"/>
    <col min="2562" max="2811" width="9.140625" style="8"/>
    <col min="2812" max="2812" width="6.7109375" style="8" bestFit="1" customWidth="1"/>
    <col min="2813" max="2813" width="10" style="8" bestFit="1" customWidth="1"/>
    <col min="2814" max="2814" width="12.42578125" style="8" bestFit="1" customWidth="1"/>
    <col min="2815" max="2815" width="9.140625" style="8"/>
    <col min="2816" max="2816" width="11.28515625" style="8" bestFit="1" customWidth="1"/>
    <col min="2817" max="2817" width="12.42578125" style="8" customWidth="1"/>
    <col min="2818" max="3067" width="9.140625" style="8"/>
    <col min="3068" max="3068" width="6.7109375" style="8" bestFit="1" customWidth="1"/>
    <col min="3069" max="3069" width="10" style="8" bestFit="1" customWidth="1"/>
    <col min="3070" max="3070" width="12.42578125" style="8" bestFit="1" customWidth="1"/>
    <col min="3071" max="3071" width="9.140625" style="8"/>
    <col min="3072" max="3072" width="11.28515625" style="8" bestFit="1" customWidth="1"/>
    <col min="3073" max="3073" width="12.42578125" style="8" customWidth="1"/>
    <col min="3074" max="3323" width="9.140625" style="8"/>
    <col min="3324" max="3324" width="6.7109375" style="8" bestFit="1" customWidth="1"/>
    <col min="3325" max="3325" width="10" style="8" bestFit="1" customWidth="1"/>
    <col min="3326" max="3326" width="12.42578125" style="8" bestFit="1" customWidth="1"/>
    <col min="3327" max="3327" width="9.140625" style="8"/>
    <col min="3328" max="3328" width="11.28515625" style="8" bestFit="1" customWidth="1"/>
    <col min="3329" max="3329" width="12.42578125" style="8" customWidth="1"/>
    <col min="3330" max="3579" width="9.140625" style="8"/>
    <col min="3580" max="3580" width="6.7109375" style="8" bestFit="1" customWidth="1"/>
    <col min="3581" max="3581" width="10" style="8" bestFit="1" customWidth="1"/>
    <col min="3582" max="3582" width="12.42578125" style="8" bestFit="1" customWidth="1"/>
    <col min="3583" max="3583" width="9.140625" style="8"/>
    <col min="3584" max="3584" width="11.28515625" style="8" bestFit="1" customWidth="1"/>
    <col min="3585" max="3585" width="12.42578125" style="8" customWidth="1"/>
    <col min="3586" max="3835" width="9.140625" style="8"/>
    <col min="3836" max="3836" width="6.7109375" style="8" bestFit="1" customWidth="1"/>
    <col min="3837" max="3837" width="10" style="8" bestFit="1" customWidth="1"/>
    <col min="3838" max="3838" width="12.42578125" style="8" bestFit="1" customWidth="1"/>
    <col min="3839" max="3839" width="9.140625" style="8"/>
    <col min="3840" max="3840" width="11.28515625" style="8" bestFit="1" customWidth="1"/>
    <col min="3841" max="3841" width="12.42578125" style="8" customWidth="1"/>
    <col min="3842" max="4091" width="9.140625" style="8"/>
    <col min="4092" max="4092" width="6.7109375" style="8" bestFit="1" customWidth="1"/>
    <col min="4093" max="4093" width="10" style="8" bestFit="1" customWidth="1"/>
    <col min="4094" max="4094" width="12.42578125" style="8" bestFit="1" customWidth="1"/>
    <col min="4095" max="4095" width="9.140625" style="8"/>
    <col min="4096" max="4096" width="11.28515625" style="8" bestFit="1" customWidth="1"/>
    <col min="4097" max="4097" width="12.42578125" style="8" customWidth="1"/>
    <col min="4098" max="4347" width="9.140625" style="8"/>
    <col min="4348" max="4348" width="6.7109375" style="8" bestFit="1" customWidth="1"/>
    <col min="4349" max="4349" width="10" style="8" bestFit="1" customWidth="1"/>
    <col min="4350" max="4350" width="12.42578125" style="8" bestFit="1" customWidth="1"/>
    <col min="4351" max="4351" width="9.140625" style="8"/>
    <col min="4352" max="4352" width="11.28515625" style="8" bestFit="1" customWidth="1"/>
    <col min="4353" max="4353" width="12.42578125" style="8" customWidth="1"/>
    <col min="4354" max="4603" width="9.140625" style="8"/>
    <col min="4604" max="4604" width="6.7109375" style="8" bestFit="1" customWidth="1"/>
    <col min="4605" max="4605" width="10" style="8" bestFit="1" customWidth="1"/>
    <col min="4606" max="4606" width="12.42578125" style="8" bestFit="1" customWidth="1"/>
    <col min="4607" max="4607" width="9.140625" style="8"/>
    <col min="4608" max="4608" width="11.28515625" style="8" bestFit="1" customWidth="1"/>
    <col min="4609" max="4609" width="12.42578125" style="8" customWidth="1"/>
    <col min="4610" max="4859" width="9.140625" style="8"/>
    <col min="4860" max="4860" width="6.7109375" style="8" bestFit="1" customWidth="1"/>
    <col min="4861" max="4861" width="10" style="8" bestFit="1" customWidth="1"/>
    <col min="4862" max="4862" width="12.42578125" style="8" bestFit="1" customWidth="1"/>
    <col min="4863" max="4863" width="9.140625" style="8"/>
    <col min="4864" max="4864" width="11.28515625" style="8" bestFit="1" customWidth="1"/>
    <col min="4865" max="4865" width="12.42578125" style="8" customWidth="1"/>
    <col min="4866" max="5115" width="9.140625" style="8"/>
    <col min="5116" max="5116" width="6.7109375" style="8" bestFit="1" customWidth="1"/>
    <col min="5117" max="5117" width="10" style="8" bestFit="1" customWidth="1"/>
    <col min="5118" max="5118" width="12.42578125" style="8" bestFit="1" customWidth="1"/>
    <col min="5119" max="5119" width="9.140625" style="8"/>
    <col min="5120" max="5120" width="11.28515625" style="8" bestFit="1" customWidth="1"/>
    <col min="5121" max="5121" width="12.42578125" style="8" customWidth="1"/>
    <col min="5122" max="5371" width="9.140625" style="8"/>
    <col min="5372" max="5372" width="6.7109375" style="8" bestFit="1" customWidth="1"/>
    <col min="5373" max="5373" width="10" style="8" bestFit="1" customWidth="1"/>
    <col min="5374" max="5374" width="12.42578125" style="8" bestFit="1" customWidth="1"/>
    <col min="5375" max="5375" width="9.140625" style="8"/>
    <col min="5376" max="5376" width="11.28515625" style="8" bestFit="1" customWidth="1"/>
    <col min="5377" max="5377" width="12.42578125" style="8" customWidth="1"/>
    <col min="5378" max="5627" width="9.140625" style="8"/>
    <col min="5628" max="5628" width="6.7109375" style="8" bestFit="1" customWidth="1"/>
    <col min="5629" max="5629" width="10" style="8" bestFit="1" customWidth="1"/>
    <col min="5630" max="5630" width="12.42578125" style="8" bestFit="1" customWidth="1"/>
    <col min="5631" max="5631" width="9.140625" style="8"/>
    <col min="5632" max="5632" width="11.28515625" style="8" bestFit="1" customWidth="1"/>
    <col min="5633" max="5633" width="12.42578125" style="8" customWidth="1"/>
    <col min="5634" max="5883" width="9.140625" style="8"/>
    <col min="5884" max="5884" width="6.7109375" style="8" bestFit="1" customWidth="1"/>
    <col min="5885" max="5885" width="10" style="8" bestFit="1" customWidth="1"/>
    <col min="5886" max="5886" width="12.42578125" style="8" bestFit="1" customWidth="1"/>
    <col min="5887" max="5887" width="9.140625" style="8"/>
    <col min="5888" max="5888" width="11.28515625" style="8" bestFit="1" customWidth="1"/>
    <col min="5889" max="5889" width="12.42578125" style="8" customWidth="1"/>
    <col min="5890" max="6139" width="9.140625" style="8"/>
    <col min="6140" max="6140" width="6.7109375" style="8" bestFit="1" customWidth="1"/>
    <col min="6141" max="6141" width="10" style="8" bestFit="1" customWidth="1"/>
    <col min="6142" max="6142" width="12.42578125" style="8" bestFit="1" customWidth="1"/>
    <col min="6143" max="6143" width="9.140625" style="8"/>
    <col min="6144" max="6144" width="11.28515625" style="8" bestFit="1" customWidth="1"/>
    <col min="6145" max="6145" width="12.42578125" style="8" customWidth="1"/>
    <col min="6146" max="6395" width="9.140625" style="8"/>
    <col min="6396" max="6396" width="6.7109375" style="8" bestFit="1" customWidth="1"/>
    <col min="6397" max="6397" width="10" style="8" bestFit="1" customWidth="1"/>
    <col min="6398" max="6398" width="12.42578125" style="8" bestFit="1" customWidth="1"/>
    <col min="6399" max="6399" width="9.140625" style="8"/>
    <col min="6400" max="6400" width="11.28515625" style="8" bestFit="1" customWidth="1"/>
    <col min="6401" max="6401" width="12.42578125" style="8" customWidth="1"/>
    <col min="6402" max="6651" width="9.140625" style="8"/>
    <col min="6652" max="6652" width="6.7109375" style="8" bestFit="1" customWidth="1"/>
    <col min="6653" max="6653" width="10" style="8" bestFit="1" customWidth="1"/>
    <col min="6654" max="6654" width="12.42578125" style="8" bestFit="1" customWidth="1"/>
    <col min="6655" max="6655" width="9.140625" style="8"/>
    <col min="6656" max="6656" width="11.28515625" style="8" bestFit="1" customWidth="1"/>
    <col min="6657" max="6657" width="12.42578125" style="8" customWidth="1"/>
    <col min="6658" max="6907" width="9.140625" style="8"/>
    <col min="6908" max="6908" width="6.7109375" style="8" bestFit="1" customWidth="1"/>
    <col min="6909" max="6909" width="10" style="8" bestFit="1" customWidth="1"/>
    <col min="6910" max="6910" width="12.42578125" style="8" bestFit="1" customWidth="1"/>
    <col min="6911" max="6911" width="9.140625" style="8"/>
    <col min="6912" max="6912" width="11.28515625" style="8" bestFit="1" customWidth="1"/>
    <col min="6913" max="6913" width="12.42578125" style="8" customWidth="1"/>
    <col min="6914" max="7163" width="9.140625" style="8"/>
    <col min="7164" max="7164" width="6.7109375" style="8" bestFit="1" customWidth="1"/>
    <col min="7165" max="7165" width="10" style="8" bestFit="1" customWidth="1"/>
    <col min="7166" max="7166" width="12.42578125" style="8" bestFit="1" customWidth="1"/>
    <col min="7167" max="7167" width="9.140625" style="8"/>
    <col min="7168" max="7168" width="11.28515625" style="8" bestFit="1" customWidth="1"/>
    <col min="7169" max="7169" width="12.42578125" style="8" customWidth="1"/>
    <col min="7170" max="7419" width="9.140625" style="8"/>
    <col min="7420" max="7420" width="6.7109375" style="8" bestFit="1" customWidth="1"/>
    <col min="7421" max="7421" width="10" style="8" bestFit="1" customWidth="1"/>
    <col min="7422" max="7422" width="12.42578125" style="8" bestFit="1" customWidth="1"/>
    <col min="7423" max="7423" width="9.140625" style="8"/>
    <col min="7424" max="7424" width="11.28515625" style="8" bestFit="1" customWidth="1"/>
    <col min="7425" max="7425" width="12.42578125" style="8" customWidth="1"/>
    <col min="7426" max="7675" width="9.140625" style="8"/>
    <col min="7676" max="7676" width="6.7109375" style="8" bestFit="1" customWidth="1"/>
    <col min="7677" max="7677" width="10" style="8" bestFit="1" customWidth="1"/>
    <col min="7678" max="7678" width="12.42578125" style="8" bestFit="1" customWidth="1"/>
    <col min="7679" max="7679" width="9.140625" style="8"/>
    <col min="7680" max="7680" width="11.28515625" style="8" bestFit="1" customWidth="1"/>
    <col min="7681" max="7681" width="12.42578125" style="8" customWidth="1"/>
    <col min="7682" max="7931" width="9.140625" style="8"/>
    <col min="7932" max="7932" width="6.7109375" style="8" bestFit="1" customWidth="1"/>
    <col min="7933" max="7933" width="10" style="8" bestFit="1" customWidth="1"/>
    <col min="7934" max="7934" width="12.42578125" style="8" bestFit="1" customWidth="1"/>
    <col min="7935" max="7935" width="9.140625" style="8"/>
    <col min="7936" max="7936" width="11.28515625" style="8" bestFit="1" customWidth="1"/>
    <col min="7937" max="7937" width="12.42578125" style="8" customWidth="1"/>
    <col min="7938" max="8187" width="9.140625" style="8"/>
    <col min="8188" max="8188" width="6.7109375" style="8" bestFit="1" customWidth="1"/>
    <col min="8189" max="8189" width="10" style="8" bestFit="1" customWidth="1"/>
    <col min="8190" max="8190" width="12.42578125" style="8" bestFit="1" customWidth="1"/>
    <col min="8191" max="8191" width="9.140625" style="8"/>
    <col min="8192" max="8192" width="11.28515625" style="8" bestFit="1" customWidth="1"/>
    <col min="8193" max="8193" width="12.42578125" style="8" customWidth="1"/>
    <col min="8194" max="8443" width="9.140625" style="8"/>
    <col min="8444" max="8444" width="6.7109375" style="8" bestFit="1" customWidth="1"/>
    <col min="8445" max="8445" width="10" style="8" bestFit="1" customWidth="1"/>
    <col min="8446" max="8446" width="12.42578125" style="8" bestFit="1" customWidth="1"/>
    <col min="8447" max="8447" width="9.140625" style="8"/>
    <col min="8448" max="8448" width="11.28515625" style="8" bestFit="1" customWidth="1"/>
    <col min="8449" max="8449" width="12.42578125" style="8" customWidth="1"/>
    <col min="8450" max="8699" width="9.140625" style="8"/>
    <col min="8700" max="8700" width="6.7109375" style="8" bestFit="1" customWidth="1"/>
    <col min="8701" max="8701" width="10" style="8" bestFit="1" customWidth="1"/>
    <col min="8702" max="8702" width="12.42578125" style="8" bestFit="1" customWidth="1"/>
    <col min="8703" max="8703" width="9.140625" style="8"/>
    <col min="8704" max="8704" width="11.28515625" style="8" bestFit="1" customWidth="1"/>
    <col min="8705" max="8705" width="12.42578125" style="8" customWidth="1"/>
    <col min="8706" max="8955" width="9.140625" style="8"/>
    <col min="8956" max="8956" width="6.7109375" style="8" bestFit="1" customWidth="1"/>
    <col min="8957" max="8957" width="10" style="8" bestFit="1" customWidth="1"/>
    <col min="8958" max="8958" width="12.42578125" style="8" bestFit="1" customWidth="1"/>
    <col min="8959" max="8959" width="9.140625" style="8"/>
    <col min="8960" max="8960" width="11.28515625" style="8" bestFit="1" customWidth="1"/>
    <col min="8961" max="8961" width="12.42578125" style="8" customWidth="1"/>
    <col min="8962" max="9211" width="9.140625" style="8"/>
    <col min="9212" max="9212" width="6.7109375" style="8" bestFit="1" customWidth="1"/>
    <col min="9213" max="9213" width="10" style="8" bestFit="1" customWidth="1"/>
    <col min="9214" max="9214" width="12.42578125" style="8" bestFit="1" customWidth="1"/>
    <col min="9215" max="9215" width="9.140625" style="8"/>
    <col min="9216" max="9216" width="11.28515625" style="8" bestFit="1" customWidth="1"/>
    <col min="9217" max="9217" width="12.42578125" style="8" customWidth="1"/>
    <col min="9218" max="9467" width="9.140625" style="8"/>
    <col min="9468" max="9468" width="6.7109375" style="8" bestFit="1" customWidth="1"/>
    <col min="9469" max="9469" width="10" style="8" bestFit="1" customWidth="1"/>
    <col min="9470" max="9470" width="12.42578125" style="8" bestFit="1" customWidth="1"/>
    <col min="9471" max="9471" width="9.140625" style="8"/>
    <col min="9472" max="9472" width="11.28515625" style="8" bestFit="1" customWidth="1"/>
    <col min="9473" max="9473" width="12.42578125" style="8" customWidth="1"/>
    <col min="9474" max="9723" width="9.140625" style="8"/>
    <col min="9724" max="9724" width="6.7109375" style="8" bestFit="1" customWidth="1"/>
    <col min="9725" max="9725" width="10" style="8" bestFit="1" customWidth="1"/>
    <col min="9726" max="9726" width="12.42578125" style="8" bestFit="1" customWidth="1"/>
    <col min="9727" max="9727" width="9.140625" style="8"/>
    <col min="9728" max="9728" width="11.28515625" style="8" bestFit="1" customWidth="1"/>
    <col min="9729" max="9729" width="12.42578125" style="8" customWidth="1"/>
    <col min="9730" max="9979" width="9.140625" style="8"/>
    <col min="9980" max="9980" width="6.7109375" style="8" bestFit="1" customWidth="1"/>
    <col min="9981" max="9981" width="10" style="8" bestFit="1" customWidth="1"/>
    <col min="9982" max="9982" width="12.42578125" style="8" bestFit="1" customWidth="1"/>
    <col min="9983" max="9983" width="9.140625" style="8"/>
    <col min="9984" max="9984" width="11.28515625" style="8" bestFit="1" customWidth="1"/>
    <col min="9985" max="9985" width="12.42578125" style="8" customWidth="1"/>
    <col min="9986" max="10235" width="9.140625" style="8"/>
    <col min="10236" max="10236" width="6.7109375" style="8" bestFit="1" customWidth="1"/>
    <col min="10237" max="10237" width="10" style="8" bestFit="1" customWidth="1"/>
    <col min="10238" max="10238" width="12.42578125" style="8" bestFit="1" customWidth="1"/>
    <col min="10239" max="10239" width="9.140625" style="8"/>
    <col min="10240" max="10240" width="11.28515625" style="8" bestFit="1" customWidth="1"/>
    <col min="10241" max="10241" width="12.42578125" style="8" customWidth="1"/>
    <col min="10242" max="10491" width="9.140625" style="8"/>
    <col min="10492" max="10492" width="6.7109375" style="8" bestFit="1" customWidth="1"/>
    <col min="10493" max="10493" width="10" style="8" bestFit="1" customWidth="1"/>
    <col min="10494" max="10494" width="12.42578125" style="8" bestFit="1" customWidth="1"/>
    <col min="10495" max="10495" width="9.140625" style="8"/>
    <col min="10496" max="10496" width="11.28515625" style="8" bestFit="1" customWidth="1"/>
    <col min="10497" max="10497" width="12.42578125" style="8" customWidth="1"/>
    <col min="10498" max="10747" width="9.140625" style="8"/>
    <col min="10748" max="10748" width="6.7109375" style="8" bestFit="1" customWidth="1"/>
    <col min="10749" max="10749" width="10" style="8" bestFit="1" customWidth="1"/>
    <col min="10750" max="10750" width="12.42578125" style="8" bestFit="1" customWidth="1"/>
    <col min="10751" max="10751" width="9.140625" style="8"/>
    <col min="10752" max="10752" width="11.28515625" style="8" bestFit="1" customWidth="1"/>
    <col min="10753" max="10753" width="12.42578125" style="8" customWidth="1"/>
    <col min="10754" max="11003" width="9.140625" style="8"/>
    <col min="11004" max="11004" width="6.7109375" style="8" bestFit="1" customWidth="1"/>
    <col min="11005" max="11005" width="10" style="8" bestFit="1" customWidth="1"/>
    <col min="11006" max="11006" width="12.42578125" style="8" bestFit="1" customWidth="1"/>
    <col min="11007" max="11007" width="9.140625" style="8"/>
    <col min="11008" max="11008" width="11.28515625" style="8" bestFit="1" customWidth="1"/>
    <col min="11009" max="11009" width="12.42578125" style="8" customWidth="1"/>
    <col min="11010" max="11259" width="9.140625" style="8"/>
    <col min="11260" max="11260" width="6.7109375" style="8" bestFit="1" customWidth="1"/>
    <col min="11261" max="11261" width="10" style="8" bestFit="1" customWidth="1"/>
    <col min="11262" max="11262" width="12.42578125" style="8" bestFit="1" customWidth="1"/>
    <col min="11263" max="11263" width="9.140625" style="8"/>
    <col min="11264" max="11264" width="11.28515625" style="8" bestFit="1" customWidth="1"/>
    <col min="11265" max="11265" width="12.42578125" style="8" customWidth="1"/>
    <col min="11266" max="11515" width="9.140625" style="8"/>
    <col min="11516" max="11516" width="6.7109375" style="8" bestFit="1" customWidth="1"/>
    <col min="11517" max="11517" width="10" style="8" bestFit="1" customWidth="1"/>
    <col min="11518" max="11518" width="12.42578125" style="8" bestFit="1" customWidth="1"/>
    <col min="11519" max="11519" width="9.140625" style="8"/>
    <col min="11520" max="11520" width="11.28515625" style="8" bestFit="1" customWidth="1"/>
    <col min="11521" max="11521" width="12.42578125" style="8" customWidth="1"/>
    <col min="11522" max="11771" width="9.140625" style="8"/>
    <col min="11772" max="11772" width="6.7109375" style="8" bestFit="1" customWidth="1"/>
    <col min="11773" max="11773" width="10" style="8" bestFit="1" customWidth="1"/>
    <col min="11774" max="11774" width="12.42578125" style="8" bestFit="1" customWidth="1"/>
    <col min="11775" max="11775" width="9.140625" style="8"/>
    <col min="11776" max="11776" width="11.28515625" style="8" bestFit="1" customWidth="1"/>
    <col min="11777" max="11777" width="12.42578125" style="8" customWidth="1"/>
    <col min="11778" max="12027" width="9.140625" style="8"/>
    <col min="12028" max="12028" width="6.7109375" style="8" bestFit="1" customWidth="1"/>
    <col min="12029" max="12029" width="10" style="8" bestFit="1" customWidth="1"/>
    <col min="12030" max="12030" width="12.42578125" style="8" bestFit="1" customWidth="1"/>
    <col min="12031" max="12031" width="9.140625" style="8"/>
    <col min="12032" max="12032" width="11.28515625" style="8" bestFit="1" customWidth="1"/>
    <col min="12033" max="12033" width="12.42578125" style="8" customWidth="1"/>
    <col min="12034" max="12283" width="9.140625" style="8"/>
    <col min="12284" max="12284" width="6.7109375" style="8" bestFit="1" customWidth="1"/>
    <col min="12285" max="12285" width="10" style="8" bestFit="1" customWidth="1"/>
    <col min="12286" max="12286" width="12.42578125" style="8" bestFit="1" customWidth="1"/>
    <col min="12287" max="12287" width="9.140625" style="8"/>
    <col min="12288" max="12288" width="11.28515625" style="8" bestFit="1" customWidth="1"/>
    <col min="12289" max="12289" width="12.42578125" style="8" customWidth="1"/>
    <col min="12290" max="12539" width="9.140625" style="8"/>
    <col min="12540" max="12540" width="6.7109375" style="8" bestFit="1" customWidth="1"/>
    <col min="12541" max="12541" width="10" style="8" bestFit="1" customWidth="1"/>
    <col min="12542" max="12542" width="12.42578125" style="8" bestFit="1" customWidth="1"/>
    <col min="12543" max="12543" width="9.140625" style="8"/>
    <col min="12544" max="12544" width="11.28515625" style="8" bestFit="1" customWidth="1"/>
    <col min="12545" max="12545" width="12.42578125" style="8" customWidth="1"/>
    <col min="12546" max="12795" width="9.140625" style="8"/>
    <col min="12796" max="12796" width="6.7109375" style="8" bestFit="1" customWidth="1"/>
    <col min="12797" max="12797" width="10" style="8" bestFit="1" customWidth="1"/>
    <col min="12798" max="12798" width="12.42578125" style="8" bestFit="1" customWidth="1"/>
    <col min="12799" max="12799" width="9.140625" style="8"/>
    <col min="12800" max="12800" width="11.28515625" style="8" bestFit="1" customWidth="1"/>
    <col min="12801" max="12801" width="12.42578125" style="8" customWidth="1"/>
    <col min="12802" max="13051" width="9.140625" style="8"/>
    <col min="13052" max="13052" width="6.7109375" style="8" bestFit="1" customWidth="1"/>
    <col min="13053" max="13053" width="10" style="8" bestFit="1" customWidth="1"/>
    <col min="13054" max="13054" width="12.42578125" style="8" bestFit="1" customWidth="1"/>
    <col min="13055" max="13055" width="9.140625" style="8"/>
    <col min="13056" max="13056" width="11.28515625" style="8" bestFit="1" customWidth="1"/>
    <col min="13057" max="13057" width="12.42578125" style="8" customWidth="1"/>
    <col min="13058" max="13307" width="9.140625" style="8"/>
    <col min="13308" max="13308" width="6.7109375" style="8" bestFit="1" customWidth="1"/>
    <col min="13309" max="13309" width="10" style="8" bestFit="1" customWidth="1"/>
    <col min="13310" max="13310" width="12.42578125" style="8" bestFit="1" customWidth="1"/>
    <col min="13311" max="13311" width="9.140625" style="8"/>
    <col min="13312" max="13312" width="11.28515625" style="8" bestFit="1" customWidth="1"/>
    <col min="13313" max="13313" width="12.42578125" style="8" customWidth="1"/>
    <col min="13314" max="13563" width="9.140625" style="8"/>
    <col min="13564" max="13564" width="6.7109375" style="8" bestFit="1" customWidth="1"/>
    <col min="13565" max="13565" width="10" style="8" bestFit="1" customWidth="1"/>
    <col min="13566" max="13566" width="12.42578125" style="8" bestFit="1" customWidth="1"/>
    <col min="13567" max="13567" width="9.140625" style="8"/>
    <col min="13568" max="13568" width="11.28515625" style="8" bestFit="1" customWidth="1"/>
    <col min="13569" max="13569" width="12.42578125" style="8" customWidth="1"/>
    <col min="13570" max="13819" width="9.140625" style="8"/>
    <col min="13820" max="13820" width="6.7109375" style="8" bestFit="1" customWidth="1"/>
    <col min="13821" max="13821" width="10" style="8" bestFit="1" customWidth="1"/>
    <col min="13822" max="13822" width="12.42578125" style="8" bestFit="1" customWidth="1"/>
    <col min="13823" max="13823" width="9.140625" style="8"/>
    <col min="13824" max="13824" width="11.28515625" style="8" bestFit="1" customWidth="1"/>
    <col min="13825" max="13825" width="12.42578125" style="8" customWidth="1"/>
    <col min="13826" max="14075" width="9.140625" style="8"/>
    <col min="14076" max="14076" width="6.7109375" style="8" bestFit="1" customWidth="1"/>
    <col min="14077" max="14077" width="10" style="8" bestFit="1" customWidth="1"/>
    <col min="14078" max="14078" width="12.42578125" style="8" bestFit="1" customWidth="1"/>
    <col min="14079" max="14079" width="9.140625" style="8"/>
    <col min="14080" max="14080" width="11.28515625" style="8" bestFit="1" customWidth="1"/>
    <col min="14081" max="14081" width="12.42578125" style="8" customWidth="1"/>
    <col min="14082" max="14331" width="9.140625" style="8"/>
    <col min="14332" max="14332" width="6.7109375" style="8" bestFit="1" customWidth="1"/>
    <col min="14333" max="14333" width="10" style="8" bestFit="1" customWidth="1"/>
    <col min="14334" max="14334" width="12.42578125" style="8" bestFit="1" customWidth="1"/>
    <col min="14335" max="14335" width="9.140625" style="8"/>
    <col min="14336" max="14336" width="11.28515625" style="8" bestFit="1" customWidth="1"/>
    <col min="14337" max="14337" width="12.42578125" style="8" customWidth="1"/>
    <col min="14338" max="14587" width="9.140625" style="8"/>
    <col min="14588" max="14588" width="6.7109375" style="8" bestFit="1" customWidth="1"/>
    <col min="14589" max="14589" width="10" style="8" bestFit="1" customWidth="1"/>
    <col min="14590" max="14590" width="12.42578125" style="8" bestFit="1" customWidth="1"/>
    <col min="14591" max="14591" width="9.140625" style="8"/>
    <col min="14592" max="14592" width="11.28515625" style="8" bestFit="1" customWidth="1"/>
    <col min="14593" max="14593" width="12.42578125" style="8" customWidth="1"/>
    <col min="14594" max="14843" width="9.140625" style="8"/>
    <col min="14844" max="14844" width="6.7109375" style="8" bestFit="1" customWidth="1"/>
    <col min="14845" max="14845" width="10" style="8" bestFit="1" customWidth="1"/>
    <col min="14846" max="14846" width="12.42578125" style="8" bestFit="1" customWidth="1"/>
    <col min="14847" max="14847" width="9.140625" style="8"/>
    <col min="14848" max="14848" width="11.28515625" style="8" bestFit="1" customWidth="1"/>
    <col min="14849" max="14849" width="12.42578125" style="8" customWidth="1"/>
    <col min="14850" max="15099" width="9.140625" style="8"/>
    <col min="15100" max="15100" width="6.7109375" style="8" bestFit="1" customWidth="1"/>
    <col min="15101" max="15101" width="10" style="8" bestFit="1" customWidth="1"/>
    <col min="15102" max="15102" width="12.42578125" style="8" bestFit="1" customWidth="1"/>
    <col min="15103" max="15103" width="9.140625" style="8"/>
    <col min="15104" max="15104" width="11.28515625" style="8" bestFit="1" customWidth="1"/>
    <col min="15105" max="15105" width="12.42578125" style="8" customWidth="1"/>
    <col min="15106" max="15355" width="9.140625" style="8"/>
    <col min="15356" max="15356" width="6.7109375" style="8" bestFit="1" customWidth="1"/>
    <col min="15357" max="15357" width="10" style="8" bestFit="1" customWidth="1"/>
    <col min="15358" max="15358" width="12.42578125" style="8" bestFit="1" customWidth="1"/>
    <col min="15359" max="15359" width="9.140625" style="8"/>
    <col min="15360" max="15360" width="11.28515625" style="8" bestFit="1" customWidth="1"/>
    <col min="15361" max="15361" width="12.42578125" style="8" customWidth="1"/>
    <col min="15362" max="15611" width="9.140625" style="8"/>
    <col min="15612" max="15612" width="6.7109375" style="8" bestFit="1" customWidth="1"/>
    <col min="15613" max="15613" width="10" style="8" bestFit="1" customWidth="1"/>
    <col min="15614" max="15614" width="12.42578125" style="8" bestFit="1" customWidth="1"/>
    <col min="15615" max="15615" width="9.140625" style="8"/>
    <col min="15616" max="15616" width="11.28515625" style="8" bestFit="1" customWidth="1"/>
    <col min="15617" max="15617" width="12.42578125" style="8" customWidth="1"/>
    <col min="15618" max="15867" width="9.140625" style="8"/>
    <col min="15868" max="15868" width="6.7109375" style="8" bestFit="1" customWidth="1"/>
    <col min="15869" max="15869" width="10" style="8" bestFit="1" customWidth="1"/>
    <col min="15870" max="15870" width="12.42578125" style="8" bestFit="1" customWidth="1"/>
    <col min="15871" max="15871" width="9.140625" style="8"/>
    <col min="15872" max="15872" width="11.28515625" style="8" bestFit="1" customWidth="1"/>
    <col min="15873" max="15873" width="12.42578125" style="8" customWidth="1"/>
    <col min="15874" max="16123" width="9.140625" style="8"/>
    <col min="16124" max="16124" width="6.7109375" style="8" bestFit="1" customWidth="1"/>
    <col min="16125" max="16125" width="10" style="8" bestFit="1" customWidth="1"/>
    <col min="16126" max="16126" width="12.42578125" style="8" bestFit="1" customWidth="1"/>
    <col min="16127" max="16127" width="9.140625" style="8"/>
    <col min="16128" max="16128" width="11.28515625" style="8" bestFit="1" customWidth="1"/>
    <col min="16129" max="16129" width="12.42578125" style="8" customWidth="1"/>
    <col min="16130" max="16384" width="9.140625" style="8"/>
  </cols>
  <sheetData>
    <row r="1" spans="1:15" x14ac:dyDescent="0.25">
      <c r="A1" s="5" t="s">
        <v>0</v>
      </c>
      <c r="B1" s="6" t="s">
        <v>1</v>
      </c>
      <c r="C1" s="5" t="s">
        <v>2</v>
      </c>
      <c r="D1" s="5" t="s">
        <v>27</v>
      </c>
      <c r="E1" s="5" t="s">
        <v>3</v>
      </c>
      <c r="F1" s="7" t="s">
        <v>4</v>
      </c>
      <c r="G1" s="8" t="s">
        <v>33</v>
      </c>
      <c r="H1" s="8" t="s">
        <v>43</v>
      </c>
      <c r="I1" s="8" t="s">
        <v>33</v>
      </c>
      <c r="J1" s="5" t="s">
        <v>27</v>
      </c>
      <c r="K1" s="6" t="s">
        <v>35</v>
      </c>
      <c r="L1" s="6" t="s">
        <v>37</v>
      </c>
      <c r="M1" s="8" t="s">
        <v>31</v>
      </c>
      <c r="N1" s="8" t="s">
        <v>38</v>
      </c>
      <c r="O1" s="6"/>
    </row>
    <row r="2" spans="1:15" x14ac:dyDescent="0.25">
      <c r="A2" s="5"/>
      <c r="B2" s="6"/>
      <c r="C2" s="5" t="s">
        <v>5</v>
      </c>
      <c r="D2" s="5" t="s">
        <v>28</v>
      </c>
      <c r="E2" s="5" t="s">
        <v>6</v>
      </c>
      <c r="F2" s="7" t="s">
        <v>7</v>
      </c>
      <c r="G2" s="7" t="s">
        <v>29</v>
      </c>
      <c r="H2" s="7" t="s">
        <v>6</v>
      </c>
      <c r="I2" s="8" t="s">
        <v>34</v>
      </c>
      <c r="J2" s="8" t="s">
        <v>30</v>
      </c>
      <c r="K2" s="6" t="s">
        <v>36</v>
      </c>
      <c r="L2" s="6" t="s">
        <v>2</v>
      </c>
      <c r="M2" s="8" t="s">
        <v>32</v>
      </c>
      <c r="O2" s="6"/>
    </row>
    <row r="3" spans="1:15" x14ac:dyDescent="0.25">
      <c r="A3" s="5" t="s">
        <v>39</v>
      </c>
      <c r="B3" s="6">
        <v>1959</v>
      </c>
      <c r="C3" s="13">
        <v>303457.08000000013</v>
      </c>
      <c r="D3" s="14">
        <f>C3/B3</f>
        <v>154.90407350689134</v>
      </c>
      <c r="E3" s="13">
        <v>5341.76</v>
      </c>
      <c r="F3" s="9">
        <v>0.03</v>
      </c>
      <c r="G3" s="4">
        <f>(D3-123-E3/B3-D3*F3)/D3</f>
        <v>0.15835718052780345</v>
      </c>
      <c r="H3" s="28">
        <f>C3-E3-123*B3-F3*C3</f>
        <v>48054.607600000119</v>
      </c>
      <c r="I3" s="17">
        <f>G3</f>
        <v>0.15835718052780345</v>
      </c>
      <c r="J3" s="14">
        <f t="shared" ref="J3:J22" si="0">((123+(E3/B3))/(1-F3-I3))</f>
        <v>154.90407350689134</v>
      </c>
      <c r="K3" s="6">
        <f t="shared" ref="K3:K22" si="1">((J3-(F3*J3)-123-(E3/B3))*B3)</f>
        <v>48054.607600000149</v>
      </c>
      <c r="L3" s="6">
        <f t="shared" ref="L3:L22" si="2">J3*B3</f>
        <v>303457.08000000013</v>
      </c>
      <c r="M3" s="16">
        <f t="shared" ref="M3:M22" si="3">((J3/D3)-1)</f>
        <v>0</v>
      </c>
      <c r="N3" s="16">
        <f>-($D$3/D3-1)</f>
        <v>0</v>
      </c>
      <c r="O3" s="6"/>
    </row>
    <row r="4" spans="1:15" x14ac:dyDescent="0.25">
      <c r="A4" s="5" t="s">
        <v>8</v>
      </c>
      <c r="B4" s="6">
        <v>1600</v>
      </c>
      <c r="C4" s="13">
        <v>241189.22</v>
      </c>
      <c r="D4" s="14">
        <f t="shared" ref="D4:D22" si="4">C4/B4</f>
        <v>150.74326250000001</v>
      </c>
      <c r="E4" s="13">
        <v>8722.9</v>
      </c>
      <c r="F4" s="9">
        <v>0.03</v>
      </c>
      <c r="G4" s="4">
        <f t="shared" ref="G4:G22" si="5">(D4-123-E4/B4-D4*F4)/D4</f>
        <v>0.11787692418425676</v>
      </c>
      <c r="H4" s="28">
        <f t="shared" ref="H4:H25" si="6">C4-E4-123*B4-F4*C4</f>
        <v>28430.643400000008</v>
      </c>
      <c r="I4" s="17">
        <v>0.16</v>
      </c>
      <c r="J4" s="14">
        <f t="shared" si="0"/>
        <v>158.58248456790122</v>
      </c>
      <c r="K4" s="6">
        <f t="shared" si="1"/>
        <v>40597.116049382683</v>
      </c>
      <c r="L4" s="6">
        <f t="shared" si="2"/>
        <v>253731.97530864194</v>
      </c>
      <c r="M4" s="16">
        <f t="shared" si="3"/>
        <v>5.2003797303386667E-2</v>
      </c>
      <c r="N4" s="16">
        <f>D4/$D$3-1</f>
        <v>-2.6860565462832775E-2</v>
      </c>
      <c r="O4" s="6"/>
    </row>
    <row r="5" spans="1:15" x14ac:dyDescent="0.25">
      <c r="A5" s="5" t="s">
        <v>9</v>
      </c>
      <c r="B5" s="6">
        <v>1030</v>
      </c>
      <c r="C5" s="13">
        <v>147609.13999999998</v>
      </c>
      <c r="D5" s="14">
        <f t="shared" si="4"/>
        <v>143.30984466019416</v>
      </c>
      <c r="E5" s="13">
        <v>4408.68</v>
      </c>
      <c r="F5" s="9">
        <v>0.03</v>
      </c>
      <c r="G5" s="4">
        <f t="shared" si="5"/>
        <v>8.1852558723667021E-2</v>
      </c>
      <c r="H5" s="28">
        <f t="shared" si="6"/>
        <v>12082.185799999992</v>
      </c>
      <c r="I5" s="17">
        <v>0.16</v>
      </c>
      <c r="J5" s="14">
        <f t="shared" si="0"/>
        <v>157.13613807982742</v>
      </c>
      <c r="K5" s="6">
        <f t="shared" si="1"/>
        <v>25896.035555555573</v>
      </c>
      <c r="L5" s="6">
        <f t="shared" si="2"/>
        <v>161850.22222222225</v>
      </c>
      <c r="M5" s="16">
        <f t="shared" si="3"/>
        <v>9.6478322563374075E-2</v>
      </c>
      <c r="N5" s="16">
        <f>D5/$D$3-1</f>
        <v>-7.4847798280665456E-2</v>
      </c>
      <c r="O5" s="6"/>
    </row>
    <row r="6" spans="1:15" x14ac:dyDescent="0.25">
      <c r="A6" s="5" t="s">
        <v>10</v>
      </c>
      <c r="B6" s="6">
        <v>550</v>
      </c>
      <c r="C6" s="13">
        <v>90551.74000000002</v>
      </c>
      <c r="D6" s="14">
        <f t="shared" si="4"/>
        <v>164.63952727272732</v>
      </c>
      <c r="E6" s="13">
        <v>6263.7200000000012</v>
      </c>
      <c r="F6" s="9">
        <v>0.03</v>
      </c>
      <c r="G6" s="4">
        <f t="shared" si="5"/>
        <v>0.15374047809572761</v>
      </c>
      <c r="H6" s="28">
        <f t="shared" si="6"/>
        <v>13921.467800000019</v>
      </c>
      <c r="I6" s="17">
        <v>0.2</v>
      </c>
      <c r="J6" s="14">
        <f t="shared" si="0"/>
        <v>174.53062573789848</v>
      </c>
      <c r="K6" s="6">
        <f t="shared" si="1"/>
        <v>19198.368831168835</v>
      </c>
      <c r="L6" s="6">
        <f t="shared" si="2"/>
        <v>95991.844155844155</v>
      </c>
      <c r="M6" s="16">
        <f t="shared" si="3"/>
        <v>6.0077301174379816E-2</v>
      </c>
      <c r="N6" s="16">
        <f>D6/$D$3-1</f>
        <v>6.2848274712432817E-2</v>
      </c>
      <c r="O6" s="6"/>
    </row>
    <row r="7" spans="1:15" x14ac:dyDescent="0.25">
      <c r="A7" s="5" t="s">
        <v>11</v>
      </c>
      <c r="B7" s="6">
        <v>450</v>
      </c>
      <c r="C7" s="13">
        <v>74034.84</v>
      </c>
      <c r="D7" s="14">
        <f t="shared" si="4"/>
        <v>164.52186666666665</v>
      </c>
      <c r="E7" s="13">
        <v>2637.7200000000003</v>
      </c>
      <c r="F7" s="9">
        <v>0.03</v>
      </c>
      <c r="G7" s="4">
        <f t="shared" si="5"/>
        <v>0.18675092429456178</v>
      </c>
      <c r="H7" s="28">
        <f t="shared" si="6"/>
        <v>13826.074799999995</v>
      </c>
      <c r="I7" s="17">
        <v>0.2</v>
      </c>
      <c r="J7" s="14">
        <f t="shared" si="0"/>
        <v>167.35272727272729</v>
      </c>
      <c r="K7" s="6">
        <f t="shared" si="1"/>
        <v>15061.74545454546</v>
      </c>
      <c r="L7" s="6">
        <f t="shared" si="2"/>
        <v>75308.727272727279</v>
      </c>
      <c r="M7" s="16">
        <f t="shared" si="3"/>
        <v>1.7206591825244644E-2</v>
      </c>
      <c r="N7" s="16">
        <f>D7/$D$3-1</f>
        <v>6.2088703944557233E-2</v>
      </c>
      <c r="O7" s="6"/>
    </row>
    <row r="8" spans="1:15" x14ac:dyDescent="0.25">
      <c r="A8" s="5" t="s">
        <v>12</v>
      </c>
      <c r="B8" s="6">
        <v>220</v>
      </c>
      <c r="C8" s="13">
        <v>34536.51</v>
      </c>
      <c r="D8" s="14">
        <f t="shared" si="4"/>
        <v>156.98413636363637</v>
      </c>
      <c r="E8" s="13">
        <v>0</v>
      </c>
      <c r="F8" s="9">
        <v>0.03</v>
      </c>
      <c r="G8" s="4">
        <f t="shared" si="5"/>
        <v>0.18648134105038408</v>
      </c>
      <c r="H8" s="28">
        <f t="shared" si="6"/>
        <v>6440.4147000000021</v>
      </c>
      <c r="I8" s="17">
        <v>0.2</v>
      </c>
      <c r="J8" s="14">
        <f t="shared" si="0"/>
        <v>159.74025974025975</v>
      </c>
      <c r="K8" s="6">
        <f t="shared" si="1"/>
        <v>7028.5714285714303</v>
      </c>
      <c r="L8" s="6">
        <f t="shared" si="2"/>
        <v>35142.857142857145</v>
      </c>
      <c r="M8" s="16">
        <f t="shared" si="3"/>
        <v>1.7556699934566211E-2</v>
      </c>
      <c r="N8" s="16">
        <f>D8/$D$3-1</f>
        <v>1.3428070738581876E-2</v>
      </c>
      <c r="O8" s="6"/>
    </row>
    <row r="9" spans="1:15" x14ac:dyDescent="0.25">
      <c r="A9" s="5" t="s">
        <v>13</v>
      </c>
      <c r="B9" s="6">
        <v>150</v>
      </c>
      <c r="C9" s="13">
        <v>23216.300000000003</v>
      </c>
      <c r="D9" s="14">
        <f t="shared" si="4"/>
        <v>154.77533333333335</v>
      </c>
      <c r="E9" s="13">
        <v>808.56999999999994</v>
      </c>
      <c r="F9" s="9">
        <v>0.03</v>
      </c>
      <c r="G9" s="4">
        <f t="shared" si="5"/>
        <v>0.14047203904153557</v>
      </c>
      <c r="H9" s="28">
        <f t="shared" si="6"/>
        <v>3261.2410000000032</v>
      </c>
      <c r="I9" s="17">
        <v>0.25</v>
      </c>
      <c r="J9" s="14">
        <f t="shared" si="0"/>
        <v>178.3200925925926</v>
      </c>
      <c r="K9" s="6">
        <f t="shared" si="1"/>
        <v>6687.0034722222217</v>
      </c>
      <c r="L9" s="6">
        <f t="shared" si="2"/>
        <v>26748.013888888891</v>
      </c>
      <c r="M9" s="16">
        <f t="shared" si="3"/>
        <v>0.15212216799786726</v>
      </c>
      <c r="N9" s="16">
        <f>D9/$D$3-1</f>
        <v>-8.3109611415255191E-4</v>
      </c>
      <c r="O9" s="6"/>
    </row>
    <row r="10" spans="1:15" x14ac:dyDescent="0.25">
      <c r="A10" s="5" t="s">
        <v>14</v>
      </c>
      <c r="B10" s="6">
        <v>120</v>
      </c>
      <c r="C10" s="13">
        <v>19180.879999999997</v>
      </c>
      <c r="D10" s="14">
        <f t="shared" si="4"/>
        <v>159.84066666666664</v>
      </c>
      <c r="E10" s="13">
        <v>696.59</v>
      </c>
      <c r="F10" s="9">
        <v>0.03</v>
      </c>
      <c r="G10" s="4">
        <f t="shared" si="5"/>
        <v>0.16416679526695319</v>
      </c>
      <c r="H10" s="28">
        <f t="shared" si="6"/>
        <v>3148.8635999999974</v>
      </c>
      <c r="I10" s="17">
        <v>0.25</v>
      </c>
      <c r="J10" s="14">
        <f t="shared" si="0"/>
        <v>178.89571759259258</v>
      </c>
      <c r="K10" s="6">
        <f t="shared" si="1"/>
        <v>5366.8715277777737</v>
      </c>
      <c r="L10" s="6">
        <f t="shared" si="2"/>
        <v>21467.486111111109</v>
      </c>
      <c r="M10" s="16">
        <f t="shared" si="3"/>
        <v>0.11921278435145388</v>
      </c>
      <c r="N10" s="16">
        <f>D10/$D$3-1</f>
        <v>3.1868711054623633E-2</v>
      </c>
      <c r="O10" s="6"/>
    </row>
    <row r="11" spans="1:15" x14ac:dyDescent="0.25">
      <c r="A11" s="5" t="s">
        <v>15</v>
      </c>
      <c r="B11" s="6">
        <v>120</v>
      </c>
      <c r="C11" s="13">
        <v>19871.469999999998</v>
      </c>
      <c r="D11" s="14">
        <f t="shared" si="4"/>
        <v>165.59558333333331</v>
      </c>
      <c r="E11" s="13">
        <v>0</v>
      </c>
      <c r="F11" s="9">
        <v>0.03</v>
      </c>
      <c r="G11" s="4">
        <f t="shared" si="5"/>
        <v>0.22722656652980369</v>
      </c>
      <c r="H11" s="28">
        <f t="shared" si="6"/>
        <v>4515.325899999998</v>
      </c>
      <c r="I11" s="17">
        <v>0.25</v>
      </c>
      <c r="J11" s="14">
        <f t="shared" si="0"/>
        <v>170.83333333333334</v>
      </c>
      <c r="K11" s="6">
        <f t="shared" si="1"/>
        <v>5125.0000000000009</v>
      </c>
      <c r="L11" s="6">
        <f t="shared" si="2"/>
        <v>20500</v>
      </c>
      <c r="M11" s="16">
        <f t="shared" si="3"/>
        <v>3.162976870860601E-2</v>
      </c>
      <c r="N11" s="16">
        <f>D11/$D$3-1</f>
        <v>6.9020198012845313E-2</v>
      </c>
      <c r="O11" s="6"/>
    </row>
    <row r="12" spans="1:15" x14ac:dyDescent="0.25">
      <c r="A12" s="5" t="s">
        <v>16</v>
      </c>
      <c r="B12" s="6">
        <v>108</v>
      </c>
      <c r="C12" s="13">
        <v>16719.14</v>
      </c>
      <c r="D12" s="14">
        <f t="shared" si="4"/>
        <v>154.80685185185186</v>
      </c>
      <c r="E12" s="13">
        <v>0</v>
      </c>
      <c r="F12" s="9">
        <v>0.03</v>
      </c>
      <c r="G12" s="4">
        <f t="shared" si="5"/>
        <v>0.17546152493489503</v>
      </c>
      <c r="H12" s="28">
        <f t="shared" si="6"/>
        <v>2933.5657999999994</v>
      </c>
      <c r="I12" s="17">
        <v>0.26</v>
      </c>
      <c r="J12" s="14">
        <f t="shared" si="0"/>
        <v>173.2394366197183</v>
      </c>
      <c r="K12" s="6">
        <f t="shared" si="1"/>
        <v>4864.5633802816892</v>
      </c>
      <c r="L12" s="6">
        <f t="shared" si="2"/>
        <v>18709.859154929578</v>
      </c>
      <c r="M12" s="16">
        <f t="shared" si="3"/>
        <v>0.11906827473958437</v>
      </c>
      <c r="N12" s="16">
        <f>D12/$D$3-1</f>
        <v>-6.2762490900636347E-4</v>
      </c>
      <c r="O12" s="6"/>
    </row>
    <row r="13" spans="1:15" x14ac:dyDescent="0.25">
      <c r="A13" s="5" t="s">
        <v>17</v>
      </c>
      <c r="B13" s="6">
        <v>100</v>
      </c>
      <c r="C13" s="13">
        <v>15911.83</v>
      </c>
      <c r="D13" s="14">
        <f t="shared" si="4"/>
        <v>159.1183</v>
      </c>
      <c r="E13" s="13">
        <v>0</v>
      </c>
      <c r="F13" s="9">
        <v>0.03</v>
      </c>
      <c r="G13" s="4">
        <f t="shared" si="5"/>
        <v>0.19699023305301783</v>
      </c>
      <c r="H13" s="28">
        <f t="shared" si="6"/>
        <v>3134.4751000000001</v>
      </c>
      <c r="I13" s="17">
        <v>0.26</v>
      </c>
      <c r="J13" s="14">
        <f t="shared" si="0"/>
        <v>173.2394366197183</v>
      </c>
      <c r="K13" s="6">
        <f t="shared" si="1"/>
        <v>4504.225352112675</v>
      </c>
      <c r="L13" s="6">
        <f t="shared" si="2"/>
        <v>17323.943661971829</v>
      </c>
      <c r="M13" s="16">
        <f t="shared" si="3"/>
        <v>8.8746150629552378E-2</v>
      </c>
      <c r="N13" s="16">
        <f t="shared" ref="N13:N22" si="7">D13/$D$3-1</f>
        <v>2.7205394911200775E-2</v>
      </c>
      <c r="O13" s="6"/>
    </row>
    <row r="14" spans="1:15" x14ac:dyDescent="0.25">
      <c r="A14" s="5" t="s">
        <v>18</v>
      </c>
      <c r="B14" s="6">
        <v>100</v>
      </c>
      <c r="C14" s="13">
        <v>16424.89</v>
      </c>
      <c r="D14" s="14">
        <f t="shared" si="4"/>
        <v>164.24889999999999</v>
      </c>
      <c r="E14" s="13">
        <v>0</v>
      </c>
      <c r="F14" s="9">
        <v>0.03</v>
      </c>
      <c r="G14" s="4">
        <f t="shared" si="5"/>
        <v>0.22113653729187832</v>
      </c>
      <c r="H14" s="28">
        <f t="shared" si="6"/>
        <v>3632.1432999999993</v>
      </c>
      <c r="I14" s="17">
        <v>0.26</v>
      </c>
      <c r="J14" s="14">
        <f t="shared" si="0"/>
        <v>173.2394366197183</v>
      </c>
      <c r="K14" s="6">
        <f t="shared" si="1"/>
        <v>4504.225352112675</v>
      </c>
      <c r="L14" s="6">
        <f t="shared" si="2"/>
        <v>17323.943661971829</v>
      </c>
      <c r="M14" s="16">
        <f t="shared" si="3"/>
        <v>5.473727141988971E-2</v>
      </c>
      <c r="N14" s="16">
        <f t="shared" si="7"/>
        <v>6.032653810548716E-2</v>
      </c>
      <c r="O14" s="6"/>
    </row>
    <row r="15" spans="1:15" x14ac:dyDescent="0.25">
      <c r="A15" s="5" t="s">
        <v>19</v>
      </c>
      <c r="B15" s="6">
        <v>100</v>
      </c>
      <c r="C15" s="13">
        <v>16006.72</v>
      </c>
      <c r="D15" s="14">
        <f t="shared" si="4"/>
        <v>160.06719999999999</v>
      </c>
      <c r="E15" s="13">
        <v>0</v>
      </c>
      <c r="F15" s="9">
        <v>0.03</v>
      </c>
      <c r="G15" s="4">
        <f t="shared" si="5"/>
        <v>0.20157273944943116</v>
      </c>
      <c r="H15" s="28">
        <f t="shared" si="6"/>
        <v>3226.5183999999995</v>
      </c>
      <c r="I15" s="17">
        <v>0.26</v>
      </c>
      <c r="J15" s="14">
        <f t="shared" si="0"/>
        <v>173.2394366197183</v>
      </c>
      <c r="K15" s="6">
        <f t="shared" si="1"/>
        <v>4504.225352112675</v>
      </c>
      <c r="L15" s="6">
        <f t="shared" si="2"/>
        <v>17323.943661971829</v>
      </c>
      <c r="M15" s="16">
        <f t="shared" si="3"/>
        <v>8.2291916268406817E-2</v>
      </c>
      <c r="N15" s="16">
        <f t="shared" si="7"/>
        <v>3.3331121488415549E-2</v>
      </c>
      <c r="O15" s="6"/>
    </row>
    <row r="16" spans="1:15" x14ac:dyDescent="0.25">
      <c r="A16" s="5" t="s">
        <v>20</v>
      </c>
      <c r="B16" s="6">
        <v>80</v>
      </c>
      <c r="C16" s="13">
        <v>13545.630000000001</v>
      </c>
      <c r="D16" s="14">
        <f t="shared" si="4"/>
        <v>169.32037500000001</v>
      </c>
      <c r="E16" s="13">
        <v>0</v>
      </c>
      <c r="F16" s="9">
        <v>0.02</v>
      </c>
      <c r="G16" s="4">
        <f t="shared" si="5"/>
        <v>0.25356645648818116</v>
      </c>
      <c r="H16" s="28">
        <f t="shared" si="6"/>
        <v>3434.7174000000009</v>
      </c>
      <c r="I16" s="17">
        <v>0.27</v>
      </c>
      <c r="J16" s="14">
        <f t="shared" si="0"/>
        <v>173.2394366197183</v>
      </c>
      <c r="K16" s="6">
        <f t="shared" si="1"/>
        <v>3741.9718309859149</v>
      </c>
      <c r="L16" s="6">
        <f t="shared" si="2"/>
        <v>13859.154929577464</v>
      </c>
      <c r="M16" s="16">
        <f t="shared" si="3"/>
        <v>2.3145835932139258E-2</v>
      </c>
      <c r="N16" s="16">
        <f t="shared" si="7"/>
        <v>9.3065993467675412E-2</v>
      </c>
      <c r="O16" s="6"/>
    </row>
    <row r="17" spans="1:15" x14ac:dyDescent="0.25">
      <c r="A17" s="5" t="s">
        <v>21</v>
      </c>
      <c r="B17" s="6">
        <v>77</v>
      </c>
      <c r="C17" s="13">
        <v>13520.78</v>
      </c>
      <c r="D17" s="14">
        <f t="shared" si="4"/>
        <v>175.59454545454545</v>
      </c>
      <c r="E17" s="13">
        <v>1283.69</v>
      </c>
      <c r="F17" s="9">
        <v>0.02</v>
      </c>
      <c r="G17" s="4">
        <f t="shared" si="5"/>
        <v>0.18458065289132727</v>
      </c>
      <c r="H17" s="28">
        <f t="shared" si="6"/>
        <v>2495.6743999999999</v>
      </c>
      <c r="I17" s="17">
        <v>0.27</v>
      </c>
      <c r="J17" s="14">
        <f t="shared" si="0"/>
        <v>196.72013901591367</v>
      </c>
      <c r="K17" s="6">
        <f t="shared" si="1"/>
        <v>4089.8116901408462</v>
      </c>
      <c r="L17" s="6">
        <f t="shared" si="2"/>
        <v>15147.450704225354</v>
      </c>
      <c r="M17" s="16">
        <f t="shared" si="3"/>
        <v>0.12030893958967992</v>
      </c>
      <c r="N17" s="16">
        <f t="shared" si="7"/>
        <v>0.1335695794128593</v>
      </c>
      <c r="O17" s="6"/>
    </row>
    <row r="18" spans="1:15" x14ac:dyDescent="0.25">
      <c r="A18" s="5" t="s">
        <v>22</v>
      </c>
      <c r="B18" s="6">
        <v>60</v>
      </c>
      <c r="C18" s="13">
        <v>10037.120000000001</v>
      </c>
      <c r="D18" s="14">
        <f t="shared" si="4"/>
        <v>167.28533333333334</v>
      </c>
      <c r="E18" s="13">
        <v>886.68</v>
      </c>
      <c r="F18" s="9">
        <v>0.02</v>
      </c>
      <c r="G18" s="4">
        <f t="shared" si="5"/>
        <v>0.15638924312950331</v>
      </c>
      <c r="H18" s="28">
        <f t="shared" si="6"/>
        <v>1569.6976000000004</v>
      </c>
      <c r="I18" s="17">
        <v>0.28000000000000003</v>
      </c>
      <c r="J18" s="14">
        <f t="shared" si="0"/>
        <v>196.8257142857143</v>
      </c>
      <c r="K18" s="6">
        <f t="shared" si="1"/>
        <v>3306.6720000000009</v>
      </c>
      <c r="L18" s="6">
        <f t="shared" si="2"/>
        <v>11809.542857142858</v>
      </c>
      <c r="M18" s="16">
        <f t="shared" si="3"/>
        <v>0.17658679552928103</v>
      </c>
      <c r="N18" s="16">
        <f t="shared" si="7"/>
        <v>7.9928561890860728E-2</v>
      </c>
      <c r="O18" s="6"/>
    </row>
    <row r="19" spans="1:15" x14ac:dyDescent="0.25">
      <c r="A19" s="5" t="s">
        <v>23</v>
      </c>
      <c r="B19" s="6">
        <v>60</v>
      </c>
      <c r="C19" s="13">
        <v>9983.77</v>
      </c>
      <c r="D19" s="14">
        <f t="shared" si="4"/>
        <v>166.39616666666669</v>
      </c>
      <c r="E19" s="13">
        <v>404.37</v>
      </c>
      <c r="F19" s="9">
        <v>0.02</v>
      </c>
      <c r="G19" s="4">
        <f t="shared" si="5"/>
        <v>0.20029754291214652</v>
      </c>
      <c r="H19" s="28">
        <f t="shared" si="6"/>
        <v>1999.7245999999996</v>
      </c>
      <c r="I19" s="17">
        <v>0.28000000000000003</v>
      </c>
      <c r="J19" s="14">
        <f t="shared" si="0"/>
        <v>185.34214285714285</v>
      </c>
      <c r="K19" s="6">
        <f t="shared" si="1"/>
        <v>3113.748</v>
      </c>
      <c r="L19" s="6">
        <f t="shared" si="2"/>
        <v>11120.528571428571</v>
      </c>
      <c r="M19" s="16">
        <f t="shared" si="3"/>
        <v>0.1138606529826478</v>
      </c>
      <c r="N19" s="16">
        <f t="shared" si="7"/>
        <v>7.418845030737109E-2</v>
      </c>
      <c r="O19" s="6"/>
    </row>
    <row r="20" spans="1:15" x14ac:dyDescent="0.25">
      <c r="A20" s="5" t="s">
        <v>24</v>
      </c>
      <c r="B20" s="6">
        <v>60</v>
      </c>
      <c r="C20" s="13">
        <v>9854.94</v>
      </c>
      <c r="D20" s="14">
        <f t="shared" si="4"/>
        <v>164.249</v>
      </c>
      <c r="E20" s="13">
        <v>0</v>
      </c>
      <c r="F20" s="9">
        <v>0.02</v>
      </c>
      <c r="G20" s="4">
        <f t="shared" si="5"/>
        <v>0.23113699322370304</v>
      </c>
      <c r="H20" s="28">
        <f t="shared" si="6"/>
        <v>2277.8412000000003</v>
      </c>
      <c r="I20" s="17">
        <v>0.28000000000000003</v>
      </c>
      <c r="J20" s="14">
        <f t="shared" si="0"/>
        <v>175.71428571428572</v>
      </c>
      <c r="K20" s="6">
        <f t="shared" si="1"/>
        <v>2952.0000000000009</v>
      </c>
      <c r="L20" s="6">
        <f t="shared" si="2"/>
        <v>10542.857142857143</v>
      </c>
      <c r="M20" s="16">
        <f t="shared" si="3"/>
        <v>6.9804295394710003E-2</v>
      </c>
      <c r="N20" s="16">
        <f t="shared" si="7"/>
        <v>6.0327183666302409E-2</v>
      </c>
      <c r="O20" s="6"/>
    </row>
    <row r="21" spans="1:15" x14ac:dyDescent="0.25">
      <c r="A21" s="5" t="s">
        <v>25</v>
      </c>
      <c r="B21" s="6">
        <v>50</v>
      </c>
      <c r="C21" s="13">
        <v>8366.4</v>
      </c>
      <c r="D21" s="14">
        <f t="shared" si="4"/>
        <v>167.328</v>
      </c>
      <c r="E21" s="13">
        <v>0</v>
      </c>
      <c r="F21" s="9">
        <v>0.02</v>
      </c>
      <c r="G21" s="4">
        <f t="shared" si="5"/>
        <v>0.24491681009753302</v>
      </c>
      <c r="H21" s="28">
        <f t="shared" si="6"/>
        <v>2049.0719999999997</v>
      </c>
      <c r="I21" s="17">
        <v>0.28000000000000003</v>
      </c>
      <c r="J21" s="14">
        <f t="shared" si="0"/>
        <v>175.71428571428572</v>
      </c>
      <c r="K21" s="6">
        <f t="shared" si="1"/>
        <v>2460.0000000000009</v>
      </c>
      <c r="L21" s="6">
        <f t="shared" si="2"/>
        <v>8785.7142857142862</v>
      </c>
      <c r="M21" s="16">
        <f t="shared" si="3"/>
        <v>5.0118842717810086E-2</v>
      </c>
      <c r="N21" s="16">
        <f t="shared" si="7"/>
        <v>8.0204001172092809E-2</v>
      </c>
      <c r="O21" s="6"/>
    </row>
    <row r="22" spans="1:15" x14ac:dyDescent="0.25">
      <c r="A22" s="5" t="s">
        <v>26</v>
      </c>
      <c r="B22" s="6">
        <v>50</v>
      </c>
      <c r="C22" s="13">
        <v>8268.36</v>
      </c>
      <c r="D22" s="14">
        <f t="shared" si="4"/>
        <v>165.36720000000003</v>
      </c>
      <c r="E22" s="13">
        <v>388.64</v>
      </c>
      <c r="F22" s="9">
        <v>0.02</v>
      </c>
      <c r="G22" s="4">
        <f t="shared" si="5"/>
        <v>0.18919747084065047</v>
      </c>
      <c r="H22" s="28">
        <f t="shared" si="6"/>
        <v>1564.3528000000001</v>
      </c>
      <c r="I22" s="17">
        <v>0.28000000000000003</v>
      </c>
      <c r="J22" s="14">
        <f t="shared" si="0"/>
        <v>186.81828571428571</v>
      </c>
      <c r="K22" s="6">
        <f t="shared" si="1"/>
        <v>2615.4559999999997</v>
      </c>
      <c r="L22" s="6">
        <f t="shared" si="2"/>
        <v>9340.9142857142851</v>
      </c>
      <c r="M22" s="16">
        <f t="shared" si="3"/>
        <v>0.12971789879907059</v>
      </c>
      <c r="N22" s="16">
        <f t="shared" si="7"/>
        <v>6.754584470396896E-2</v>
      </c>
      <c r="O22" s="6"/>
    </row>
    <row r="23" spans="1:15" x14ac:dyDescent="0.25">
      <c r="A23" s="5" t="s">
        <v>40</v>
      </c>
      <c r="B23" s="12">
        <f>SUM(B3:B22)</f>
        <v>7044</v>
      </c>
      <c r="C23" s="10">
        <f>SUM(C3:C22)</f>
        <v>1092286.7600000002</v>
      </c>
      <c r="D23" s="15">
        <f>C23/B23</f>
        <v>155.06626348665534</v>
      </c>
      <c r="E23" s="10">
        <f>SUM(E3:E22)</f>
        <v>31843.32</v>
      </c>
      <c r="F23" s="9">
        <f>SUMPRODUCT(C3:C22,F3:F22)/C23</f>
        <v>2.9326394837926994E-2</v>
      </c>
      <c r="G23" s="4">
        <f t="shared" ref="G23" si="8">(D23-123-E23/B23-D23*F23)/D23</f>
        <v>0.1483114262045987</v>
      </c>
      <c r="H23" s="28">
        <f t="shared" si="6"/>
        <v>161998.60720000017</v>
      </c>
      <c r="I23" s="17">
        <f>K23/L23</f>
        <v>0.18653410680511617</v>
      </c>
      <c r="K23" s="12">
        <f>SUM(K3:K22)</f>
        <v>213672.21887697055</v>
      </c>
      <c r="L23" s="12">
        <f>SUM(L3:L22)</f>
        <v>1145486.0590197977</v>
      </c>
      <c r="M23" s="18">
        <f>L23/C23-1</f>
        <v>4.8704516952853494E-2</v>
      </c>
    </row>
    <row r="24" spans="1:15" x14ac:dyDescent="0.25">
      <c r="A24" s="5"/>
      <c r="H24" s="28"/>
      <c r="K24" s="12">
        <f>K23-base!H23</f>
        <v>51673.611676970351</v>
      </c>
      <c r="L24" s="12">
        <f>L23-base!C23</f>
        <v>53199.299019797472</v>
      </c>
    </row>
    <row r="25" spans="1:15" x14ac:dyDescent="0.25">
      <c r="A25" s="5"/>
      <c r="D25" s="11"/>
      <c r="H25" s="28"/>
      <c r="K25" s="15">
        <f>K23/base!H23</f>
        <v>1.3189756539892665</v>
      </c>
    </row>
    <row r="26" spans="1:15" x14ac:dyDescent="0.25">
      <c r="A26" s="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0CEC5-57B5-4287-BE75-21A2B9FCF85C}">
  <dimension ref="A1:B21"/>
  <sheetViews>
    <sheetView workbookViewId="0">
      <selection activeCell="I18" sqref="I18"/>
    </sheetView>
  </sheetViews>
  <sheetFormatPr defaultRowHeight="15" x14ac:dyDescent="0.25"/>
  <cols>
    <col min="1" max="1" width="14.140625" style="12" customWidth="1"/>
    <col min="2" max="2" width="12.28515625" style="27" customWidth="1"/>
  </cols>
  <sheetData>
    <row r="1" spans="1:2" x14ac:dyDescent="0.25">
      <c r="A1" s="6" t="s">
        <v>1</v>
      </c>
      <c r="B1" s="27" t="s">
        <v>38</v>
      </c>
    </row>
    <row r="2" spans="1:2" x14ac:dyDescent="0.25">
      <c r="A2" s="6">
        <v>1959</v>
      </c>
      <c r="B2" s="27">
        <v>0</v>
      </c>
    </row>
    <row r="3" spans="1:2" x14ac:dyDescent="0.25">
      <c r="A3" s="6">
        <v>1600</v>
      </c>
      <c r="B3" s="27">
        <v>-2.6860565462832775E-2</v>
      </c>
    </row>
    <row r="4" spans="1:2" x14ac:dyDescent="0.25">
      <c r="A4" s="6">
        <v>1030</v>
      </c>
      <c r="B4" s="27">
        <v>-7.4847798280665456E-2</v>
      </c>
    </row>
    <row r="5" spans="1:2" x14ac:dyDescent="0.25">
      <c r="A5" s="6">
        <v>550</v>
      </c>
      <c r="B5" s="27">
        <v>6.2848274712432817E-2</v>
      </c>
    </row>
    <row r="6" spans="1:2" x14ac:dyDescent="0.25">
      <c r="A6" s="6">
        <v>450</v>
      </c>
      <c r="B6" s="27">
        <v>6.2088703944557233E-2</v>
      </c>
    </row>
    <row r="7" spans="1:2" x14ac:dyDescent="0.25">
      <c r="A7" s="6">
        <v>220</v>
      </c>
      <c r="B7" s="27">
        <v>1.3428070738581876E-2</v>
      </c>
    </row>
    <row r="8" spans="1:2" x14ac:dyDescent="0.25">
      <c r="A8" s="6">
        <v>150</v>
      </c>
      <c r="B8" s="27">
        <v>-8.3109611415255191E-4</v>
      </c>
    </row>
    <row r="9" spans="1:2" x14ac:dyDescent="0.25">
      <c r="A9" s="6">
        <v>120</v>
      </c>
      <c r="B9" s="27">
        <v>3.1868711054623633E-2</v>
      </c>
    </row>
    <row r="10" spans="1:2" x14ac:dyDescent="0.25">
      <c r="A10" s="6">
        <v>120</v>
      </c>
      <c r="B10" s="27">
        <v>6.9020198012845313E-2</v>
      </c>
    </row>
    <row r="11" spans="1:2" x14ac:dyDescent="0.25">
      <c r="A11" s="6">
        <v>108</v>
      </c>
      <c r="B11" s="27">
        <v>-6.2762490900636347E-4</v>
      </c>
    </row>
    <row r="12" spans="1:2" x14ac:dyDescent="0.25">
      <c r="A12" s="6">
        <v>100</v>
      </c>
      <c r="B12" s="27">
        <v>2.7205394911200775E-2</v>
      </c>
    </row>
    <row r="13" spans="1:2" x14ac:dyDescent="0.25">
      <c r="A13" s="6">
        <v>100</v>
      </c>
      <c r="B13" s="27">
        <v>6.032653810548716E-2</v>
      </c>
    </row>
    <row r="14" spans="1:2" x14ac:dyDescent="0.25">
      <c r="A14" s="6">
        <v>100</v>
      </c>
      <c r="B14" s="27">
        <v>3.3331121488415549E-2</v>
      </c>
    </row>
    <row r="15" spans="1:2" x14ac:dyDescent="0.25">
      <c r="A15" s="6">
        <v>80</v>
      </c>
      <c r="B15" s="27">
        <v>9.3065993467675412E-2</v>
      </c>
    </row>
    <row r="16" spans="1:2" x14ac:dyDescent="0.25">
      <c r="A16" s="6">
        <v>77</v>
      </c>
      <c r="B16" s="27">
        <v>0.1335695794128593</v>
      </c>
    </row>
    <row r="17" spans="1:2" x14ac:dyDescent="0.25">
      <c r="A17" s="6">
        <v>60</v>
      </c>
      <c r="B17" s="27">
        <v>7.9928561890860728E-2</v>
      </c>
    </row>
    <row r="18" spans="1:2" x14ac:dyDescent="0.25">
      <c r="A18" s="6">
        <v>60</v>
      </c>
      <c r="B18" s="27">
        <v>7.418845030737109E-2</v>
      </c>
    </row>
    <row r="19" spans="1:2" x14ac:dyDescent="0.25">
      <c r="A19" s="6">
        <v>60</v>
      </c>
      <c r="B19" s="27">
        <v>6.0327183666302409E-2</v>
      </c>
    </row>
    <row r="20" spans="1:2" x14ac:dyDescent="0.25">
      <c r="A20" s="6">
        <v>50</v>
      </c>
      <c r="B20" s="27">
        <v>8.0204001172092809E-2</v>
      </c>
    </row>
    <row r="21" spans="1:2" x14ac:dyDescent="0.25">
      <c r="A21" s="6">
        <v>50</v>
      </c>
      <c r="B21" s="27">
        <v>6.754584470396896E-2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base</vt:lpstr>
      <vt:lpstr>cálculos</vt:lpstr>
      <vt:lpstr>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assef</dc:creator>
  <cp:lastModifiedBy>roberto assef</cp:lastModifiedBy>
  <dcterms:created xsi:type="dcterms:W3CDTF">2012-05-21T18:50:34Z</dcterms:created>
  <dcterms:modified xsi:type="dcterms:W3CDTF">2021-02-09T14:39:45Z</dcterms:modified>
</cp:coreProperties>
</file>