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sse\Documents\Documentos\Gerência de Preços Ebook\"/>
    </mc:Choice>
  </mc:AlternateContent>
  <xr:revisionPtr revIDLastSave="0" documentId="8_{2D0524C9-2B78-4786-BD0E-FD6E431466C8}" xr6:coauthVersionLast="46" xr6:coauthVersionMax="46" xr10:uidLastSave="{00000000-0000-0000-0000-000000000000}"/>
  <bookViews>
    <workbookView xWindow="-20520" yWindow="-120" windowWidth="20640" windowHeight="11160" activeTab="4" xr2:uid="{00000000-000D-0000-FFFF-FFFF00000000}"/>
  </bookViews>
  <sheets>
    <sheet name="2a" sheetId="2" r:id="rId1"/>
    <sheet name="2b" sheetId="3" r:id="rId2"/>
    <sheet name="2c" sheetId="4" r:id="rId3"/>
    <sheet name="3" sheetId="5" r:id="rId4"/>
    <sheet name="4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5" l="1"/>
  <c r="D33" i="5"/>
  <c r="C35" i="5"/>
  <c r="B35" i="5"/>
  <c r="C33" i="5"/>
  <c r="C36" i="5" s="1"/>
  <c r="B33" i="5"/>
  <c r="C18" i="5"/>
  <c r="B18" i="5"/>
  <c r="C17" i="5"/>
  <c r="B17" i="5"/>
  <c r="C10" i="5"/>
  <c r="B10" i="5"/>
  <c r="C11" i="5"/>
  <c r="C12" i="5" s="1"/>
  <c r="B11" i="5"/>
  <c r="B23" i="5" s="1"/>
  <c r="G8" i="4"/>
  <c r="G7" i="4"/>
  <c r="G6" i="4"/>
  <c r="F5" i="4"/>
  <c r="F13" i="4" s="1"/>
  <c r="F9" i="4" s="1"/>
  <c r="E5" i="4"/>
  <c r="E13" i="4" s="1"/>
  <c r="E9" i="4" s="1"/>
  <c r="D5" i="4"/>
  <c r="C5" i="4"/>
  <c r="B5" i="4"/>
  <c r="G3" i="4"/>
  <c r="G13" i="4" s="1"/>
  <c r="D9" i="3"/>
  <c r="B9" i="3"/>
  <c r="C13" i="3"/>
  <c r="C9" i="3" s="1"/>
  <c r="D13" i="3"/>
  <c r="F13" i="3"/>
  <c r="F9" i="3" s="1"/>
  <c r="F10" i="3" s="1"/>
  <c r="G13" i="3"/>
  <c r="B13" i="3"/>
  <c r="G3" i="3"/>
  <c r="E13" i="3" s="1"/>
  <c r="E9" i="3" s="1"/>
  <c r="E10" i="3" s="1"/>
  <c r="G8" i="3"/>
  <c r="G7" i="3"/>
  <c r="G6" i="3"/>
  <c r="F5" i="3"/>
  <c r="E5" i="3"/>
  <c r="D5" i="3"/>
  <c r="D10" i="3" s="1"/>
  <c r="C5" i="3"/>
  <c r="C10" i="3" s="1"/>
  <c r="B5" i="3"/>
  <c r="B10" i="3" s="1"/>
  <c r="E9" i="2"/>
  <c r="E10" i="2" s="1"/>
  <c r="G8" i="2"/>
  <c r="G7" i="2"/>
  <c r="G6" i="2"/>
  <c r="E5" i="2"/>
  <c r="F5" i="2"/>
  <c r="F9" i="2" s="1"/>
  <c r="F10" i="2" s="1"/>
  <c r="D5" i="2"/>
  <c r="D9" i="2" s="1"/>
  <c r="D10" i="2" s="1"/>
  <c r="C5" i="2"/>
  <c r="C9" i="2" s="1"/>
  <c r="C10" i="2" s="1"/>
  <c r="B5" i="2"/>
  <c r="B9" i="2" s="1"/>
  <c r="G5" i="4"/>
  <c r="D13" i="4" s="1"/>
  <c r="D9" i="4" s="1"/>
  <c r="D10" i="4" s="1"/>
  <c r="B10" i="1"/>
  <c r="F13" i="1"/>
  <c r="C22" i="1" s="1"/>
  <c r="F14" i="1"/>
  <c r="F15" i="1"/>
  <c r="C24" i="1" s="1"/>
  <c r="F16" i="1"/>
  <c r="D25" i="1" s="1"/>
  <c r="D29" i="1" s="1"/>
  <c r="D37" i="1" s="1"/>
  <c r="F17" i="1"/>
  <c r="F18" i="1"/>
  <c r="F19" i="1"/>
  <c r="C28" i="1" s="1"/>
  <c r="A22" i="1"/>
  <c r="B22" i="1"/>
  <c r="D22" i="1"/>
  <c r="E22" i="1"/>
  <c r="A23" i="1"/>
  <c r="B23" i="1"/>
  <c r="C23" i="1"/>
  <c r="F23" i="1"/>
  <c r="D23" i="1"/>
  <c r="E23" i="1"/>
  <c r="A24" i="1"/>
  <c r="B24" i="1"/>
  <c r="D24" i="1"/>
  <c r="E24" i="1"/>
  <c r="A25" i="1"/>
  <c r="A26" i="1"/>
  <c r="B26" i="1"/>
  <c r="F26" i="1" s="1"/>
  <c r="C26" i="1"/>
  <c r="D26" i="1"/>
  <c r="E26" i="1"/>
  <c r="A27" i="1"/>
  <c r="B27" i="1"/>
  <c r="C27" i="1"/>
  <c r="F27" i="1"/>
  <c r="D27" i="1"/>
  <c r="E27" i="1"/>
  <c r="A28" i="1"/>
  <c r="B28" i="1"/>
  <c r="F28" i="1" s="1"/>
  <c r="D28" i="1"/>
  <c r="E28" i="1"/>
  <c r="F34" i="1"/>
  <c r="C46" i="1" s="1"/>
  <c r="B36" i="1"/>
  <c r="B44" i="1" s="1"/>
  <c r="C36" i="1"/>
  <c r="D36" i="1"/>
  <c r="D38" i="1" s="1"/>
  <c r="D44" i="1"/>
  <c r="E36" i="1"/>
  <c r="E44" i="1" s="1"/>
  <c r="C44" i="1"/>
  <c r="C53" i="1" s="1"/>
  <c r="B46" i="1"/>
  <c r="E46" i="1"/>
  <c r="F46" i="1"/>
  <c r="D53" i="1"/>
  <c r="G9" i="2" l="1"/>
  <c r="B10" i="2"/>
  <c r="F22" i="1"/>
  <c r="E53" i="1"/>
  <c r="B53" i="1"/>
  <c r="B29" i="1"/>
  <c r="G5" i="2"/>
  <c r="B13" i="4"/>
  <c r="B9" i="4" s="1"/>
  <c r="B10" i="4" s="1"/>
  <c r="C13" i="4"/>
  <c r="C9" i="4" s="1"/>
  <c r="C10" i="4" s="1"/>
  <c r="D46" i="1"/>
  <c r="F36" i="1"/>
  <c r="E25" i="1"/>
  <c r="E29" i="1" s="1"/>
  <c r="E37" i="1" s="1"/>
  <c r="E38" i="1" s="1"/>
  <c r="B25" i="1"/>
  <c r="F25" i="1" s="1"/>
  <c r="F24" i="1"/>
  <c r="E10" i="4"/>
  <c r="F10" i="4"/>
  <c r="G5" i="3"/>
  <c r="B19" i="5"/>
  <c r="B24" i="5" s="1"/>
  <c r="C25" i="1"/>
  <c r="C29" i="1" s="1"/>
  <c r="C37" i="1" s="1"/>
  <c r="C38" i="1" s="1"/>
  <c r="C19" i="5"/>
  <c r="B25" i="5"/>
  <c r="B21" i="5"/>
  <c r="C21" i="5"/>
  <c r="B12" i="5"/>
  <c r="G14" i="2" l="1"/>
  <c r="G10" i="2"/>
  <c r="B37" i="1"/>
  <c r="B38" i="1" s="1"/>
  <c r="F29" i="1"/>
  <c r="F37" i="1" s="1"/>
  <c r="F45" i="1" s="1"/>
  <c r="F38" i="1"/>
  <c r="F44" i="1"/>
  <c r="C23" i="5"/>
  <c r="D12" i="5"/>
  <c r="C47" i="1" l="1"/>
  <c r="C48" i="1" s="1"/>
  <c r="F54" i="1"/>
  <c r="E47" i="1"/>
  <c r="E48" i="1" s="1"/>
  <c r="D47" i="1"/>
  <c r="D48" i="1" s="1"/>
  <c r="B47" i="1"/>
  <c r="B48" i="1" s="1"/>
  <c r="F47" i="1"/>
  <c r="F48" i="1" s="1"/>
  <c r="F55" i="1"/>
  <c r="F53" i="1"/>
  <c r="B55" i="1"/>
  <c r="C55" i="1"/>
  <c r="D55" i="1"/>
  <c r="E55" i="1"/>
  <c r="C25" i="5"/>
  <c r="D25" i="5" s="1"/>
  <c r="D35" i="5" s="1"/>
  <c r="C24" i="5"/>
  <c r="D24" i="5" s="1"/>
  <c r="D23" i="5"/>
  <c r="D28" i="5" l="1"/>
  <c r="D36" i="5" s="1"/>
  <c r="E36" i="5" s="1"/>
  <c r="E35" i="5"/>
  <c r="B56" i="1"/>
  <c r="B57" i="1" s="1"/>
  <c r="E56" i="1"/>
  <c r="E57" i="1" s="1"/>
  <c r="D56" i="1"/>
  <c r="D57" i="1" s="1"/>
  <c r="C56" i="1"/>
  <c r="C57" i="1" s="1"/>
  <c r="F56" i="1"/>
  <c r="F57" i="1" s="1"/>
</calcChain>
</file>

<file path=xl/sharedStrings.xml><?xml version="1.0" encoding="utf-8"?>
<sst xmlns="http://schemas.openxmlformats.org/spreadsheetml/2006/main" count="157" uniqueCount="75">
  <si>
    <t>Total</t>
  </si>
  <si>
    <t>CUSTO DAS ATIVIDADES</t>
  </si>
  <si>
    <t>DIRECIONADORES DE CUSTO</t>
  </si>
  <si>
    <t>A</t>
  </si>
  <si>
    <t>B</t>
  </si>
  <si>
    <t>C</t>
  </si>
  <si>
    <t>D</t>
  </si>
  <si>
    <t>TOTAL</t>
  </si>
  <si>
    <t>anunciar na mídia</t>
  </si>
  <si>
    <t>mala direta</t>
  </si>
  <si>
    <t>controlar curso</t>
  </si>
  <si>
    <t>analisar cursos a oferecer</t>
  </si>
  <si>
    <t>ministrar treinamento</t>
  </si>
  <si>
    <t>suporte</t>
  </si>
  <si>
    <t>geral</t>
  </si>
  <si>
    <t>numero de anuncios</t>
  </si>
  <si>
    <t>Curso 1</t>
  </si>
  <si>
    <t>Curso 2</t>
  </si>
  <si>
    <t>Curso 3</t>
  </si>
  <si>
    <t>Curso 4</t>
  </si>
  <si>
    <t>quantidade de turmas</t>
  </si>
  <si>
    <t>número de alunos no curso</t>
  </si>
  <si>
    <t>tempo de uso da rede</t>
  </si>
  <si>
    <t>funcionários por curso</t>
  </si>
  <si>
    <t>Custos dos cursos</t>
  </si>
  <si>
    <t>Alunos por curso</t>
  </si>
  <si>
    <t>preço unitário (R$)</t>
  </si>
  <si>
    <t>Receita Bruta</t>
  </si>
  <si>
    <t>CUSTO ABC</t>
  </si>
  <si>
    <t>Curso</t>
  </si>
  <si>
    <t>Absorção pela quantidade</t>
  </si>
  <si>
    <t>de alunos treinados</t>
  </si>
  <si>
    <t>Custo Total</t>
  </si>
  <si>
    <t>% alunos por curso</t>
  </si>
  <si>
    <t>Custo Alocado</t>
  </si>
  <si>
    <t>Absorção pelo %</t>
  </si>
  <si>
    <t>de faturamento dos cursos</t>
  </si>
  <si>
    <t>% faturamento por curso</t>
  </si>
  <si>
    <t>Lucro Antes IR/CSLL</t>
  </si>
  <si>
    <t>produto</t>
  </si>
  <si>
    <t>quantidade</t>
  </si>
  <si>
    <t>preço</t>
  </si>
  <si>
    <t>receita total</t>
  </si>
  <si>
    <t>m.prima total</t>
  </si>
  <si>
    <t>MOD</t>
  </si>
  <si>
    <t>Impostos</t>
  </si>
  <si>
    <t>MC R$</t>
  </si>
  <si>
    <t>MC%</t>
  </si>
  <si>
    <t>Custos Fixos</t>
  </si>
  <si>
    <t>Lucro Gerencial</t>
  </si>
  <si>
    <t>E</t>
  </si>
  <si>
    <t>% produção</t>
  </si>
  <si>
    <t xml:space="preserve">% receita </t>
  </si>
  <si>
    <t>Produto</t>
  </si>
  <si>
    <t>total</t>
  </si>
  <si>
    <t>Demanda mensal (unidades)</t>
  </si>
  <si>
    <t>preço de venda unitário $</t>
  </si>
  <si>
    <t>custo variável unitário $</t>
  </si>
  <si>
    <t>horas-máquina por unidade</t>
  </si>
  <si>
    <t>determinar as quantidades a produzir de cada produto</t>
  </si>
  <si>
    <t>margem de contrib. Unitária $</t>
  </si>
  <si>
    <t>m.c. por hora-máquina $</t>
  </si>
  <si>
    <t>produção com a limitação</t>
  </si>
  <si>
    <t>m.c. total com limitação</t>
  </si>
  <si>
    <t>horas máquina utilizadas</t>
  </si>
  <si>
    <t>materiais</t>
  </si>
  <si>
    <t>horas máquina disponíveis</t>
  </si>
  <si>
    <t>horas máquina totais</t>
  </si>
  <si>
    <t>margem de contribuição</t>
  </si>
  <si>
    <t>Resposta a</t>
  </si>
  <si>
    <t>Resposta b</t>
  </si>
  <si>
    <t>Resposta c</t>
  </si>
  <si>
    <t>A adicional</t>
  </si>
  <si>
    <t>m.c. total</t>
  </si>
  <si>
    <t>O pedido deve ser aceito, pois a mc total aumenta de $ 2.217.500 para $ 2.282.500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</si>
</sst>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#,##0;[Red]#,##0"/>
    <numFmt numFmtId="167" formatCode="0.0"/>
    <numFmt numFmtId="168" formatCode="#,##0.0_);[Red]\(#,##0.0\)"/>
    <numFmt numFmtId="169" formatCode="0.0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4"/>
      <color rgb="FFFF0000"/>
      <name val="Arial"/>
      <family val="2"/>
    </font>
    <font>
      <b/>
      <sz val="14"/>
      <color rgb="FF00B0F0"/>
      <name val="Arial"/>
      <family val="2"/>
    </font>
    <font>
      <b/>
      <sz val="14"/>
      <color theme="3" tint="0.3999755851924192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2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5" fontId="2" fillId="0" borderId="0" xfId="2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166" fontId="4" fillId="0" borderId="0" xfId="2" applyNumberFormat="1" applyFont="1" applyAlignment="1">
      <alignment horizontal="center"/>
    </xf>
    <xf numFmtId="37" fontId="0" fillId="0" borderId="0" xfId="2" applyNumberFormat="1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37" fontId="2" fillId="0" borderId="0" xfId="2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167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9" fontId="2" fillId="0" borderId="0" xfId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38" fontId="2" fillId="0" borderId="0" xfId="0" applyNumberFormat="1" applyFont="1" applyAlignment="1">
      <alignment horizontal="center"/>
    </xf>
    <xf numFmtId="165" fontId="2" fillId="0" borderId="0" xfId="2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9" fontId="2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4" fontId="0" fillId="0" borderId="0" xfId="2" applyFont="1" applyAlignment="1">
      <alignment horizontal="center"/>
    </xf>
    <xf numFmtId="165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169" fontId="0" fillId="0" borderId="0" xfId="1" applyNumberFormat="1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165" fontId="5" fillId="0" borderId="0" xfId="2" applyNumberFormat="1" applyFont="1" applyAlignment="1">
      <alignment horizontal="center"/>
    </xf>
    <xf numFmtId="165" fontId="6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7" fillId="0" borderId="0" xfId="2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6"/>
  <sheetViews>
    <sheetView workbookViewId="0">
      <selection activeCell="A16" sqref="A16:IV16"/>
    </sheetView>
  </sheetViews>
  <sheetFormatPr defaultRowHeight="12.75" x14ac:dyDescent="0.2"/>
  <cols>
    <col min="1" max="1" width="21.85546875" style="30" customWidth="1"/>
    <col min="2" max="2" width="11.5703125" style="30" bestFit="1" customWidth="1"/>
    <col min="3" max="3" width="10.85546875" style="30" bestFit="1" customWidth="1"/>
    <col min="4" max="6" width="10.140625" style="30" customWidth="1"/>
    <col min="7" max="7" width="11.85546875" style="30" bestFit="1" customWidth="1"/>
    <col min="8" max="8" width="11.28515625" style="30" bestFit="1" customWidth="1"/>
    <col min="9" max="9" width="10.28515625" style="30" bestFit="1" customWidth="1"/>
    <col min="10" max="10" width="9.140625" style="30"/>
    <col min="11" max="11" width="9.28515625" style="30" bestFit="1" customWidth="1"/>
    <col min="12" max="12" width="10.28515625" style="30" bestFit="1" customWidth="1"/>
    <col min="13" max="13" width="9.28515625" style="30" bestFit="1" customWidth="1"/>
    <col min="14" max="16384" width="9.140625" style="30"/>
  </cols>
  <sheetData>
    <row r="2" spans="1:15" x14ac:dyDescent="0.2">
      <c r="A2" s="30" t="s">
        <v>39</v>
      </c>
      <c r="B2" s="30" t="s">
        <v>3</v>
      </c>
      <c r="C2" s="30" t="s">
        <v>4</v>
      </c>
      <c r="D2" s="30" t="s">
        <v>5</v>
      </c>
      <c r="E2" s="30" t="s">
        <v>6</v>
      </c>
      <c r="F2" s="30" t="s">
        <v>50</v>
      </c>
      <c r="G2" s="30" t="s">
        <v>0</v>
      </c>
    </row>
    <row r="3" spans="1:15" x14ac:dyDescent="0.2">
      <c r="A3" s="30" t="s">
        <v>40</v>
      </c>
      <c r="B3" s="31">
        <v>100000</v>
      </c>
      <c r="C3" s="31">
        <v>10000</v>
      </c>
      <c r="D3" s="31">
        <v>20000</v>
      </c>
      <c r="E3" s="31">
        <v>1000</v>
      </c>
      <c r="F3" s="31">
        <v>15000</v>
      </c>
    </row>
    <row r="4" spans="1:15" x14ac:dyDescent="0.2">
      <c r="A4" s="30" t="s">
        <v>41</v>
      </c>
      <c r="B4" s="32">
        <v>5</v>
      </c>
      <c r="C4" s="32">
        <v>30</v>
      </c>
      <c r="D4" s="32">
        <v>10</v>
      </c>
      <c r="E4" s="32">
        <v>50</v>
      </c>
      <c r="F4" s="32">
        <v>8</v>
      </c>
      <c r="G4" s="32"/>
      <c r="H4" s="31"/>
      <c r="I4" s="31"/>
      <c r="J4" s="32"/>
      <c r="K4" s="31"/>
      <c r="L4" s="33"/>
      <c r="M4" s="31"/>
      <c r="N4" s="33"/>
      <c r="O4" s="34"/>
    </row>
    <row r="5" spans="1:15" x14ac:dyDescent="0.2">
      <c r="A5" s="30" t="s">
        <v>42</v>
      </c>
      <c r="B5" s="31">
        <f>B3*B4</f>
        <v>500000</v>
      </c>
      <c r="C5" s="31">
        <f>C3*C4</f>
        <v>300000</v>
      </c>
      <c r="D5" s="31">
        <f>D3*D4</f>
        <v>200000</v>
      </c>
      <c r="E5" s="31">
        <f>E3*E4</f>
        <v>50000</v>
      </c>
      <c r="F5" s="31">
        <f>F3*F4</f>
        <v>120000</v>
      </c>
      <c r="G5" s="31">
        <f>SUM(B5:F5)</f>
        <v>1170000</v>
      </c>
      <c r="H5" s="31"/>
      <c r="I5" s="31"/>
      <c r="J5" s="32"/>
      <c r="K5" s="31"/>
      <c r="L5" s="33"/>
      <c r="M5" s="31"/>
      <c r="N5" s="33"/>
      <c r="O5" s="34"/>
    </row>
    <row r="6" spans="1:15" x14ac:dyDescent="0.2">
      <c r="A6" s="30" t="s">
        <v>43</v>
      </c>
      <c r="B6" s="31">
        <v>-260000</v>
      </c>
      <c r="C6" s="31">
        <v>-150000</v>
      </c>
      <c r="D6" s="31">
        <v>-120000</v>
      </c>
      <c r="E6" s="31">
        <v>-23500</v>
      </c>
      <c r="F6" s="31">
        <v>-40000</v>
      </c>
      <c r="G6" s="31">
        <f>SUM(B6:F6)</f>
        <v>-593500</v>
      </c>
      <c r="H6" s="31"/>
      <c r="I6" s="31"/>
      <c r="J6" s="32"/>
      <c r="K6" s="31"/>
      <c r="L6" s="33"/>
      <c r="M6" s="31"/>
      <c r="N6" s="33"/>
      <c r="O6" s="34"/>
    </row>
    <row r="7" spans="1:15" x14ac:dyDescent="0.2">
      <c r="A7" s="30" t="s">
        <v>44</v>
      </c>
      <c r="B7" s="31">
        <v>-22000</v>
      </c>
      <c r="C7" s="31">
        <v>-10500</v>
      </c>
      <c r="D7" s="31">
        <v>-7000</v>
      </c>
      <c r="E7" s="31">
        <v>-1900</v>
      </c>
      <c r="F7" s="31">
        <v>-7200</v>
      </c>
      <c r="G7" s="31">
        <f>SUM(B7:F7)</f>
        <v>-48600</v>
      </c>
      <c r="N7" s="33"/>
      <c r="O7" s="34"/>
    </row>
    <row r="8" spans="1:15" x14ac:dyDescent="0.2">
      <c r="A8" s="30" t="s">
        <v>45</v>
      </c>
      <c r="B8" s="31">
        <v>-61000</v>
      </c>
      <c r="C8" s="31">
        <v>-32000</v>
      </c>
      <c r="D8" s="31">
        <v>-21700</v>
      </c>
      <c r="E8" s="31">
        <v>-6500</v>
      </c>
      <c r="F8" s="31">
        <v>-19000</v>
      </c>
      <c r="G8" s="31">
        <f>SUM(B8:F8)</f>
        <v>-140200</v>
      </c>
    </row>
    <row r="9" spans="1:15" x14ac:dyDescent="0.2">
      <c r="A9" s="30" t="s">
        <v>46</v>
      </c>
      <c r="B9" s="31">
        <f>SUM(B5:B8)</f>
        <v>157000</v>
      </c>
      <c r="C9" s="31">
        <f>SUM(C5:C8)</f>
        <v>107500</v>
      </c>
      <c r="D9" s="31">
        <f>SUM(D5:D8)</f>
        <v>51300</v>
      </c>
      <c r="E9" s="31">
        <f>SUM(E5:E8)</f>
        <v>18100</v>
      </c>
      <c r="F9" s="31">
        <f>SUM(F5:F8)</f>
        <v>53800</v>
      </c>
      <c r="G9" s="31">
        <f>SUM(B9:F9)</f>
        <v>387700</v>
      </c>
    </row>
    <row r="10" spans="1:15" x14ac:dyDescent="0.2">
      <c r="A10" s="30" t="s">
        <v>47</v>
      </c>
      <c r="B10" s="35">
        <f t="shared" ref="B10:G10" si="0">B9/B5</f>
        <v>0.314</v>
      </c>
      <c r="C10" s="35">
        <f t="shared" si="0"/>
        <v>0.35833333333333334</v>
      </c>
      <c r="D10" s="35">
        <f t="shared" si="0"/>
        <v>0.25650000000000001</v>
      </c>
      <c r="E10" s="35">
        <f t="shared" si="0"/>
        <v>0.36199999999999999</v>
      </c>
      <c r="F10" s="35">
        <f t="shared" si="0"/>
        <v>0.44833333333333331</v>
      </c>
      <c r="G10" s="35">
        <f t="shared" si="0"/>
        <v>0.33136752136752134</v>
      </c>
    </row>
    <row r="11" spans="1:15" x14ac:dyDescent="0.2">
      <c r="B11" s="33"/>
    </row>
    <row r="12" spans="1:15" x14ac:dyDescent="0.2">
      <c r="A12" s="30" t="s">
        <v>48</v>
      </c>
      <c r="G12" s="31">
        <v>-340000</v>
      </c>
    </row>
    <row r="13" spans="1:15" x14ac:dyDescent="0.2">
      <c r="B13" s="31"/>
    </row>
    <row r="14" spans="1:15" x14ac:dyDescent="0.2">
      <c r="A14" s="30" t="s">
        <v>49</v>
      </c>
      <c r="G14" s="33">
        <f>G9+G12</f>
        <v>47700</v>
      </c>
    </row>
    <row r="16" spans="1:15" x14ac:dyDescent="0.2">
      <c r="G16" s="3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3"/>
  <sheetViews>
    <sheetView workbookViewId="0">
      <selection sqref="A1:IV65536"/>
    </sheetView>
  </sheetViews>
  <sheetFormatPr defaultRowHeight="12.75" x14ac:dyDescent="0.2"/>
  <cols>
    <col min="1" max="1" width="21.85546875" style="30" customWidth="1"/>
    <col min="2" max="2" width="11.5703125" style="30" bestFit="1" customWidth="1"/>
    <col min="3" max="3" width="10.85546875" style="30" bestFit="1" customWidth="1"/>
    <col min="4" max="6" width="10.140625" style="30" customWidth="1"/>
    <col min="7" max="7" width="11.85546875" style="30" bestFit="1" customWidth="1"/>
    <col min="8" max="8" width="11.28515625" style="30" bestFit="1" customWidth="1"/>
    <col min="9" max="9" width="10.28515625" style="30" bestFit="1" customWidth="1"/>
    <col min="10" max="10" width="9.140625" style="30"/>
    <col min="11" max="11" width="9.28515625" style="30" bestFit="1" customWidth="1"/>
    <col min="12" max="12" width="10.28515625" style="30" bestFit="1" customWidth="1"/>
    <col min="13" max="13" width="9.28515625" style="30" bestFit="1" customWidth="1"/>
    <col min="14" max="16384" width="9.140625" style="30"/>
  </cols>
  <sheetData>
    <row r="2" spans="1:15" x14ac:dyDescent="0.2">
      <c r="A2" s="30" t="s">
        <v>39</v>
      </c>
      <c r="B2" s="30" t="s">
        <v>3</v>
      </c>
      <c r="C2" s="30" t="s">
        <v>4</v>
      </c>
      <c r="D2" s="30" t="s">
        <v>5</v>
      </c>
      <c r="E2" s="30" t="s">
        <v>6</v>
      </c>
      <c r="F2" s="30" t="s">
        <v>50</v>
      </c>
      <c r="G2" s="30" t="s">
        <v>0</v>
      </c>
    </row>
    <row r="3" spans="1:15" x14ac:dyDescent="0.2">
      <c r="A3" s="30" t="s">
        <v>40</v>
      </c>
      <c r="B3" s="31">
        <v>100000</v>
      </c>
      <c r="C3" s="31">
        <v>10000</v>
      </c>
      <c r="D3" s="31">
        <v>20000</v>
      </c>
      <c r="E3" s="31">
        <v>1000</v>
      </c>
      <c r="F3" s="31">
        <v>15000</v>
      </c>
      <c r="G3" s="33">
        <f>SUM(B3:F3)</f>
        <v>146000</v>
      </c>
    </row>
    <row r="4" spans="1:15" x14ac:dyDescent="0.2">
      <c r="A4" s="30" t="s">
        <v>41</v>
      </c>
      <c r="B4" s="32">
        <v>5</v>
      </c>
      <c r="C4" s="32">
        <v>30</v>
      </c>
      <c r="D4" s="32">
        <v>10</v>
      </c>
      <c r="E4" s="32">
        <v>50</v>
      </c>
      <c r="F4" s="32">
        <v>8</v>
      </c>
      <c r="G4" s="32"/>
      <c r="H4" s="31"/>
      <c r="I4" s="31"/>
      <c r="J4" s="32"/>
      <c r="K4" s="31"/>
      <c r="L4" s="33"/>
      <c r="M4" s="31"/>
      <c r="N4" s="33"/>
      <c r="O4" s="34"/>
    </row>
    <row r="5" spans="1:15" x14ac:dyDescent="0.2">
      <c r="A5" s="30" t="s">
        <v>42</v>
      </c>
      <c r="B5" s="31">
        <f>B3*B4</f>
        <v>500000</v>
      </c>
      <c r="C5" s="31">
        <f>C3*C4</f>
        <v>300000</v>
      </c>
      <c r="D5" s="31">
        <f>D3*D4</f>
        <v>200000</v>
      </c>
      <c r="E5" s="31">
        <f>E3*E4</f>
        <v>50000</v>
      </c>
      <c r="F5" s="31">
        <f>F3*F4</f>
        <v>120000</v>
      </c>
      <c r="G5" s="31">
        <f>SUM(B5:F5)</f>
        <v>1170000</v>
      </c>
      <c r="H5" s="31"/>
      <c r="I5" s="31"/>
      <c r="J5" s="32"/>
      <c r="K5" s="31"/>
      <c r="L5" s="33"/>
      <c r="M5" s="31"/>
      <c r="N5" s="33"/>
      <c r="O5" s="34"/>
    </row>
    <row r="6" spans="1:15" x14ac:dyDescent="0.2">
      <c r="A6" s="30" t="s">
        <v>43</v>
      </c>
      <c r="B6" s="31">
        <v>-260000</v>
      </c>
      <c r="C6" s="31">
        <v>-150000</v>
      </c>
      <c r="D6" s="31">
        <v>-120000</v>
      </c>
      <c r="E6" s="31">
        <v>-23500</v>
      </c>
      <c r="F6" s="31">
        <v>-40000</v>
      </c>
      <c r="G6" s="31">
        <f>SUM(B6:F6)</f>
        <v>-593500</v>
      </c>
      <c r="H6" s="31"/>
      <c r="I6" s="31"/>
      <c r="J6" s="32"/>
      <c r="K6" s="31"/>
      <c r="L6" s="33"/>
      <c r="M6" s="31"/>
      <c r="N6" s="33"/>
      <c r="O6" s="34"/>
    </row>
    <row r="7" spans="1:15" x14ac:dyDescent="0.2">
      <c r="A7" s="30" t="s">
        <v>44</v>
      </c>
      <c r="B7" s="31">
        <v>-22000</v>
      </c>
      <c r="C7" s="31">
        <v>-10500</v>
      </c>
      <c r="D7" s="31">
        <v>-7000</v>
      </c>
      <c r="E7" s="31">
        <v>-1900</v>
      </c>
      <c r="F7" s="31">
        <v>-7200</v>
      </c>
      <c r="G7" s="31">
        <f>SUM(B7:F7)</f>
        <v>-48600</v>
      </c>
      <c r="N7" s="33"/>
      <c r="O7" s="34"/>
    </row>
    <row r="8" spans="1:15" x14ac:dyDescent="0.2">
      <c r="A8" s="30" t="s">
        <v>45</v>
      </c>
      <c r="B8" s="31">
        <v>-61000</v>
      </c>
      <c r="C8" s="31">
        <v>-32000</v>
      </c>
      <c r="D8" s="31">
        <v>-21700</v>
      </c>
      <c r="E8" s="31">
        <v>-6500</v>
      </c>
      <c r="F8" s="31">
        <v>-19000</v>
      </c>
      <c r="G8" s="31">
        <f>SUM(B8:F8)</f>
        <v>-140200</v>
      </c>
    </row>
    <row r="9" spans="1:15" x14ac:dyDescent="0.2">
      <c r="A9" s="30" t="s">
        <v>48</v>
      </c>
      <c r="B9" s="33">
        <f>$G$9*B13</f>
        <v>-232876.71232876711</v>
      </c>
      <c r="C9" s="33">
        <f>$G$9*C13</f>
        <v>-23287.67123287671</v>
      </c>
      <c r="D9" s="33">
        <f>$G$9*D13</f>
        <v>-46575.34246575342</v>
      </c>
      <c r="E9" s="33">
        <f>$G$9*E13</f>
        <v>-2328.767123287671</v>
      </c>
      <c r="F9" s="33">
        <f>$G$9*F13</f>
        <v>-34931.506849315068</v>
      </c>
      <c r="G9" s="31">
        <v>-340000</v>
      </c>
    </row>
    <row r="10" spans="1:15" x14ac:dyDescent="0.2">
      <c r="A10" s="30" t="s">
        <v>49</v>
      </c>
      <c r="B10" s="33">
        <f>SUM(B5:B9)</f>
        <v>-75876.712328767113</v>
      </c>
      <c r="C10" s="33">
        <f>SUM(C5:C9)</f>
        <v>84212.328767123283</v>
      </c>
      <c r="D10" s="33">
        <f>SUM(D5:D9)</f>
        <v>4724.6575342465803</v>
      </c>
      <c r="E10" s="33">
        <f>SUM(E5:E9)</f>
        <v>15771.232876712329</v>
      </c>
      <c r="F10" s="33">
        <f>SUM(F5:F9)</f>
        <v>18868.493150684932</v>
      </c>
      <c r="G10" s="31">
        <v>-340000</v>
      </c>
    </row>
    <row r="12" spans="1:15" x14ac:dyDescent="0.2">
      <c r="G12" s="31"/>
    </row>
    <row r="13" spans="1:15" x14ac:dyDescent="0.2">
      <c r="A13" s="30" t="s">
        <v>51</v>
      </c>
      <c r="B13" s="34">
        <f t="shared" ref="B13:G13" si="0">B3/$G$3</f>
        <v>0.68493150684931503</v>
      </c>
      <c r="C13" s="34">
        <f t="shared" si="0"/>
        <v>6.8493150684931503E-2</v>
      </c>
      <c r="D13" s="34">
        <f t="shared" si="0"/>
        <v>0.13698630136986301</v>
      </c>
      <c r="E13" s="34">
        <f t="shared" si="0"/>
        <v>6.8493150684931503E-3</v>
      </c>
      <c r="F13" s="34">
        <f t="shared" si="0"/>
        <v>0.10273972602739725</v>
      </c>
      <c r="G13" s="34">
        <f t="shared" si="0"/>
        <v>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3"/>
  <sheetViews>
    <sheetView workbookViewId="0">
      <selection activeCell="D18" sqref="D18"/>
    </sheetView>
  </sheetViews>
  <sheetFormatPr defaultRowHeight="12.75" x14ac:dyDescent="0.2"/>
  <cols>
    <col min="1" max="1" width="21.85546875" style="30" customWidth="1"/>
    <col min="2" max="2" width="11.5703125" style="30" bestFit="1" customWidth="1"/>
    <col min="3" max="3" width="10.85546875" style="30" bestFit="1" customWidth="1"/>
    <col min="4" max="6" width="10.140625" style="30" customWidth="1"/>
    <col min="7" max="7" width="11.85546875" style="30" bestFit="1" customWidth="1"/>
    <col min="8" max="8" width="11.28515625" style="30" bestFit="1" customWidth="1"/>
    <col min="9" max="9" width="10.28515625" style="30" bestFit="1" customWidth="1"/>
    <col min="10" max="10" width="9.140625" style="30"/>
    <col min="11" max="11" width="9.28515625" style="30" bestFit="1" customWidth="1"/>
    <col min="12" max="12" width="10.28515625" style="30" bestFit="1" customWidth="1"/>
    <col min="13" max="13" width="9.28515625" style="30" bestFit="1" customWidth="1"/>
    <col min="14" max="16384" width="9.140625" style="30"/>
  </cols>
  <sheetData>
    <row r="2" spans="1:15" x14ac:dyDescent="0.2">
      <c r="A2" s="30" t="s">
        <v>39</v>
      </c>
      <c r="B2" s="30" t="s">
        <v>3</v>
      </c>
      <c r="C2" s="30" t="s">
        <v>4</v>
      </c>
      <c r="D2" s="30" t="s">
        <v>5</v>
      </c>
      <c r="E2" s="30" t="s">
        <v>6</v>
      </c>
      <c r="F2" s="30" t="s">
        <v>50</v>
      </c>
      <c r="G2" s="30" t="s">
        <v>0</v>
      </c>
    </row>
    <row r="3" spans="1:15" x14ac:dyDescent="0.2">
      <c r="A3" s="30" t="s">
        <v>40</v>
      </c>
      <c r="B3" s="31">
        <v>100000</v>
      </c>
      <c r="C3" s="31">
        <v>10000</v>
      </c>
      <c r="D3" s="31">
        <v>20000</v>
      </c>
      <c r="E3" s="31">
        <v>1000</v>
      </c>
      <c r="F3" s="31">
        <v>15000</v>
      </c>
      <c r="G3" s="33">
        <f>SUM(B3:F3)</f>
        <v>146000</v>
      </c>
    </row>
    <row r="4" spans="1:15" x14ac:dyDescent="0.2">
      <c r="A4" s="30" t="s">
        <v>41</v>
      </c>
      <c r="B4" s="32">
        <v>5</v>
      </c>
      <c r="C4" s="32">
        <v>30</v>
      </c>
      <c r="D4" s="32">
        <v>10</v>
      </c>
      <c r="E4" s="32">
        <v>50</v>
      </c>
      <c r="F4" s="32">
        <v>8</v>
      </c>
      <c r="G4" s="32"/>
      <c r="H4" s="31"/>
      <c r="I4" s="31"/>
      <c r="J4" s="32"/>
      <c r="K4" s="31"/>
      <c r="L4" s="33"/>
      <c r="M4" s="31"/>
      <c r="N4" s="33"/>
      <c r="O4" s="34"/>
    </row>
    <row r="5" spans="1:15" x14ac:dyDescent="0.2">
      <c r="A5" s="30" t="s">
        <v>42</v>
      </c>
      <c r="B5" s="31">
        <f>B3*B4</f>
        <v>500000</v>
      </c>
      <c r="C5" s="31">
        <f>C3*C4</f>
        <v>300000</v>
      </c>
      <c r="D5" s="31">
        <f>D3*D4</f>
        <v>200000</v>
      </c>
      <c r="E5" s="31">
        <f>E3*E4</f>
        <v>50000</v>
      </c>
      <c r="F5" s="31">
        <f>F3*F4</f>
        <v>120000</v>
      </c>
      <c r="G5" s="31">
        <f>SUM(B5:F5)</f>
        <v>1170000</v>
      </c>
      <c r="H5" s="31"/>
      <c r="I5" s="31"/>
      <c r="J5" s="32"/>
      <c r="K5" s="31"/>
      <c r="L5" s="33"/>
      <c r="M5" s="31"/>
      <c r="N5" s="33"/>
      <c r="O5" s="34"/>
    </row>
    <row r="6" spans="1:15" x14ac:dyDescent="0.2">
      <c r="A6" s="30" t="s">
        <v>43</v>
      </c>
      <c r="B6" s="31">
        <v>-260000</v>
      </c>
      <c r="C6" s="31">
        <v>-150000</v>
      </c>
      <c r="D6" s="31">
        <v>-120000</v>
      </c>
      <c r="E6" s="31">
        <v>-23500</v>
      </c>
      <c r="F6" s="31">
        <v>-40000</v>
      </c>
      <c r="G6" s="31">
        <f>SUM(B6:F6)</f>
        <v>-593500</v>
      </c>
      <c r="H6" s="31"/>
      <c r="I6" s="31"/>
      <c r="J6" s="32"/>
      <c r="K6" s="31"/>
      <c r="L6" s="33"/>
      <c r="M6" s="31"/>
      <c r="N6" s="33"/>
      <c r="O6" s="34"/>
    </row>
    <row r="7" spans="1:15" x14ac:dyDescent="0.2">
      <c r="A7" s="30" t="s">
        <v>44</v>
      </c>
      <c r="B7" s="31">
        <v>-22000</v>
      </c>
      <c r="C7" s="31">
        <v>-10500</v>
      </c>
      <c r="D7" s="31">
        <v>-7000</v>
      </c>
      <c r="E7" s="31">
        <v>-1900</v>
      </c>
      <c r="F7" s="31">
        <v>-7200</v>
      </c>
      <c r="G7" s="31">
        <f>SUM(B7:F7)</f>
        <v>-48600</v>
      </c>
      <c r="N7" s="33"/>
      <c r="O7" s="34"/>
    </row>
    <row r="8" spans="1:15" x14ac:dyDescent="0.2">
      <c r="A8" s="30" t="s">
        <v>45</v>
      </c>
      <c r="B8" s="31">
        <v>-61000</v>
      </c>
      <c r="C8" s="31">
        <v>-32000</v>
      </c>
      <c r="D8" s="31">
        <v>-21700</v>
      </c>
      <c r="E8" s="31">
        <v>-6500</v>
      </c>
      <c r="F8" s="31">
        <v>-19000</v>
      </c>
      <c r="G8" s="31">
        <f>SUM(B8:F8)</f>
        <v>-140200</v>
      </c>
    </row>
    <row r="9" spans="1:15" x14ac:dyDescent="0.2">
      <c r="A9" s="30" t="s">
        <v>48</v>
      </c>
      <c r="B9" s="33">
        <f>$G$9*B13</f>
        <v>-145299.14529914528</v>
      </c>
      <c r="C9" s="33">
        <f>$G$9*C13</f>
        <v>-87179.487179487172</v>
      </c>
      <c r="D9" s="33">
        <f>$G$9*D13</f>
        <v>-58119.658119658117</v>
      </c>
      <c r="E9" s="33">
        <f>$G$9*E13</f>
        <v>-14529.914529914529</v>
      </c>
      <c r="F9" s="33">
        <f>$G$9*F13</f>
        <v>-34871.794871794868</v>
      </c>
      <c r="G9" s="31">
        <v>-340000</v>
      </c>
    </row>
    <row r="10" spans="1:15" x14ac:dyDescent="0.2">
      <c r="A10" s="30" t="s">
        <v>49</v>
      </c>
      <c r="B10" s="33">
        <f>SUM(B5:B9)</f>
        <v>11700.854700854718</v>
      </c>
      <c r="C10" s="33">
        <f>SUM(C5:C9)</f>
        <v>20320.512820512828</v>
      </c>
      <c r="D10" s="33">
        <f>SUM(D5:D9)</f>
        <v>-6819.6581196581174</v>
      </c>
      <c r="E10" s="33">
        <f>SUM(E5:E9)</f>
        <v>3570.0854700854707</v>
      </c>
      <c r="F10" s="33">
        <f>SUM(F5:F9)</f>
        <v>18928.205128205132</v>
      </c>
      <c r="G10" s="31">
        <v>-340000</v>
      </c>
    </row>
    <row r="12" spans="1:15" x14ac:dyDescent="0.2">
      <c r="G12" s="31"/>
    </row>
    <row r="13" spans="1:15" x14ac:dyDescent="0.2">
      <c r="A13" s="30" t="s">
        <v>52</v>
      </c>
      <c r="B13" s="34">
        <f>B5/$G$5</f>
        <v>0.42735042735042733</v>
      </c>
      <c r="C13" s="34">
        <f>C5/$G$5</f>
        <v>0.25641025641025639</v>
      </c>
      <c r="D13" s="34">
        <f>D5/$G$5</f>
        <v>0.17094017094017094</v>
      </c>
      <c r="E13" s="34">
        <f>E5/$G$5</f>
        <v>4.2735042735042736E-2</v>
      </c>
      <c r="F13" s="34">
        <f>F5/$G$5</f>
        <v>0.10256410256410256</v>
      </c>
      <c r="G13" s="34">
        <f>G3/$G$3</f>
        <v>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38"/>
  <sheetViews>
    <sheetView topLeftCell="A18" workbookViewId="0">
      <selection activeCell="D38" sqref="D38"/>
    </sheetView>
  </sheetViews>
  <sheetFormatPr defaultColWidth="15.5703125" defaultRowHeight="18" x14ac:dyDescent="0.25"/>
  <cols>
    <col min="1" max="1" width="75.7109375" style="37" bestFit="1" customWidth="1"/>
    <col min="2" max="2" width="15.5703125" style="37"/>
    <col min="3" max="3" width="18.140625" style="37" customWidth="1"/>
    <col min="4" max="4" width="17.140625" style="37" bestFit="1" customWidth="1"/>
    <col min="5" max="5" width="17.7109375" style="37" customWidth="1"/>
    <col min="6" max="16384" width="15.5703125" style="37"/>
  </cols>
  <sheetData>
    <row r="2" spans="1:4" s="36" customFormat="1" x14ac:dyDescent="0.25"/>
    <row r="3" spans="1:4" x14ac:dyDescent="0.25">
      <c r="A3" s="37" t="s">
        <v>53</v>
      </c>
      <c r="B3" s="37" t="s">
        <v>3</v>
      </c>
      <c r="C3" s="37" t="s">
        <v>4</v>
      </c>
      <c r="D3" s="37" t="s">
        <v>54</v>
      </c>
    </row>
    <row r="4" spans="1:4" x14ac:dyDescent="0.25">
      <c r="A4" s="37" t="s">
        <v>55</v>
      </c>
      <c r="B4" s="38">
        <v>8500</v>
      </c>
      <c r="C4" s="38">
        <v>5400</v>
      </c>
    </row>
    <row r="6" spans="1:4" x14ac:dyDescent="0.25">
      <c r="A6" s="37" t="s">
        <v>56</v>
      </c>
      <c r="B6" s="37">
        <v>600</v>
      </c>
      <c r="C6" s="37">
        <v>700</v>
      </c>
    </row>
    <row r="7" spans="1:4" x14ac:dyDescent="0.25">
      <c r="A7" s="37" t="s">
        <v>65</v>
      </c>
      <c r="B7" s="37">
        <v>-330</v>
      </c>
      <c r="C7" s="37">
        <v>-350</v>
      </c>
    </row>
    <row r="8" spans="1:4" x14ac:dyDescent="0.25">
      <c r="A8" s="37" t="s">
        <v>44</v>
      </c>
      <c r="B8" s="37">
        <v>-50</v>
      </c>
      <c r="C8" s="37">
        <v>-80</v>
      </c>
    </row>
    <row r="9" spans="1:4" x14ac:dyDescent="0.25">
      <c r="A9" s="37" t="s">
        <v>57</v>
      </c>
      <c r="B9" s="37">
        <v>-20</v>
      </c>
      <c r="C9" s="37">
        <v>-40</v>
      </c>
    </row>
    <row r="10" spans="1:4" x14ac:dyDescent="0.25">
      <c r="A10" s="44" t="s">
        <v>68</v>
      </c>
      <c r="B10" s="44">
        <f>SUM(B6:B9)</f>
        <v>200</v>
      </c>
      <c r="C10" s="44">
        <f>SUM(C6:C9)</f>
        <v>230</v>
      </c>
    </row>
    <row r="11" spans="1:4" x14ac:dyDescent="0.25">
      <c r="A11" s="37" t="s">
        <v>58</v>
      </c>
      <c r="B11" s="37">
        <f>20/4</f>
        <v>5</v>
      </c>
      <c r="C11" s="37">
        <f>40/4</f>
        <v>10</v>
      </c>
    </row>
    <row r="12" spans="1:4" x14ac:dyDescent="0.25">
      <c r="A12" s="37" t="s">
        <v>67</v>
      </c>
      <c r="B12" s="38">
        <f>B11*B4</f>
        <v>42500</v>
      </c>
      <c r="C12" s="38">
        <f>C11*C4</f>
        <v>54000</v>
      </c>
      <c r="D12" s="39">
        <f>B12+C12</f>
        <v>96500</v>
      </c>
    </row>
    <row r="13" spans="1:4" x14ac:dyDescent="0.25">
      <c r="A13" s="37" t="s">
        <v>66</v>
      </c>
      <c r="B13" s="38"/>
      <c r="C13" s="38"/>
      <c r="D13" s="43">
        <v>65000</v>
      </c>
    </row>
    <row r="14" spans="1:4" s="36" customFormat="1" ht="33" customHeight="1" x14ac:dyDescent="0.25">
      <c r="A14" s="36" t="s">
        <v>59</v>
      </c>
    </row>
    <row r="16" spans="1:4" x14ac:dyDescent="0.25">
      <c r="A16" s="37" t="s">
        <v>53</v>
      </c>
      <c r="B16" s="37" t="s">
        <v>3</v>
      </c>
      <c r="C16" s="37" t="s">
        <v>4</v>
      </c>
    </row>
    <row r="17" spans="1:5" x14ac:dyDescent="0.25">
      <c r="A17" s="37" t="s">
        <v>56</v>
      </c>
      <c r="B17" s="37">
        <f>B6</f>
        <v>600</v>
      </c>
      <c r="C17" s="37">
        <f>C6</f>
        <v>700</v>
      </c>
    </row>
    <row r="18" spans="1:5" x14ac:dyDescent="0.25">
      <c r="A18" s="37" t="s">
        <v>57</v>
      </c>
      <c r="B18" s="37">
        <f>B7+B8+B9</f>
        <v>-400</v>
      </c>
      <c r="C18" s="37">
        <f>C7+C8+C9</f>
        <v>-470</v>
      </c>
    </row>
    <row r="19" spans="1:5" x14ac:dyDescent="0.25">
      <c r="A19" s="40" t="s">
        <v>60</v>
      </c>
      <c r="B19" s="40">
        <f>B17+B18</f>
        <v>200</v>
      </c>
      <c r="C19" s="40">
        <f>C17+C18</f>
        <v>230</v>
      </c>
    </row>
    <row r="20" spans="1:5" x14ac:dyDescent="0.25">
      <c r="A20" s="37" t="s">
        <v>58</v>
      </c>
      <c r="B20" s="37">
        <v>5</v>
      </c>
      <c r="C20" s="37">
        <v>10</v>
      </c>
    </row>
    <row r="21" spans="1:5" x14ac:dyDescent="0.25">
      <c r="A21" s="40" t="s">
        <v>61</v>
      </c>
      <c r="B21" s="40">
        <f>B19/B20</f>
        <v>40</v>
      </c>
      <c r="C21" s="40">
        <f>C19/C20</f>
        <v>23</v>
      </c>
      <c r="E21" s="37" t="s">
        <v>69</v>
      </c>
    </row>
    <row r="23" spans="1:5" x14ac:dyDescent="0.25">
      <c r="A23" s="37" t="s">
        <v>62</v>
      </c>
      <c r="B23" s="38">
        <f>42500/B11</f>
        <v>8500</v>
      </c>
      <c r="C23" s="38">
        <f>(D13-B12)/C11</f>
        <v>2250</v>
      </c>
      <c r="D23" s="41">
        <f>B23+C23</f>
        <v>10750</v>
      </c>
      <c r="E23" s="37" t="s">
        <v>70</v>
      </c>
    </row>
    <row r="24" spans="1:5" x14ac:dyDescent="0.25">
      <c r="A24" s="37" t="s">
        <v>63</v>
      </c>
      <c r="B24" s="41">
        <f>B23*B19</f>
        <v>1700000</v>
      </c>
      <c r="C24" s="41">
        <f>C23*C19</f>
        <v>517500</v>
      </c>
      <c r="D24" s="42">
        <f>B24+C24</f>
        <v>2217500</v>
      </c>
      <c r="E24" s="37" t="s">
        <v>70</v>
      </c>
    </row>
    <row r="25" spans="1:5" x14ac:dyDescent="0.25">
      <c r="A25" s="37" t="s">
        <v>64</v>
      </c>
      <c r="B25" s="42">
        <f>B23*B20</f>
        <v>42500</v>
      </c>
      <c r="C25" s="42">
        <f>C23*C20</f>
        <v>22500</v>
      </c>
      <c r="D25" s="42">
        <f>B25+C25</f>
        <v>65000</v>
      </c>
      <c r="E25" s="37" t="s">
        <v>70</v>
      </c>
    </row>
    <row r="27" spans="1:5" x14ac:dyDescent="0.25">
      <c r="B27" s="38" t="s">
        <v>3</v>
      </c>
      <c r="C27" s="38" t="s">
        <v>72</v>
      </c>
      <c r="D27" s="41" t="s">
        <v>4</v>
      </c>
    </row>
    <row r="28" spans="1:5" x14ac:dyDescent="0.25">
      <c r="A28" s="37" t="s">
        <v>55</v>
      </c>
      <c r="B28" s="38">
        <v>8500</v>
      </c>
      <c r="C28" s="38">
        <v>1000</v>
      </c>
      <c r="D28" s="42">
        <f>D35/D34</f>
        <v>1750</v>
      </c>
      <c r="E28" s="37" t="s">
        <v>71</v>
      </c>
    </row>
    <row r="29" spans="1:5" x14ac:dyDescent="0.25">
      <c r="A29" s="37" t="s">
        <v>56</v>
      </c>
      <c r="B29" s="37">
        <v>600</v>
      </c>
      <c r="C29" s="37">
        <v>580</v>
      </c>
      <c r="D29" s="37">
        <v>700</v>
      </c>
    </row>
    <row r="30" spans="1:5" x14ac:dyDescent="0.25">
      <c r="A30" s="37" t="s">
        <v>65</v>
      </c>
      <c r="B30" s="37">
        <v>-330</v>
      </c>
      <c r="C30" s="37">
        <v>-330</v>
      </c>
      <c r="D30" s="37">
        <v>-350</v>
      </c>
    </row>
    <row r="31" spans="1:5" x14ac:dyDescent="0.25">
      <c r="A31" s="37" t="s">
        <v>44</v>
      </c>
      <c r="B31" s="37">
        <v>-50</v>
      </c>
      <c r="C31" s="37">
        <v>-50</v>
      </c>
      <c r="D31" s="37">
        <v>-80</v>
      </c>
    </row>
    <row r="32" spans="1:5" x14ac:dyDescent="0.25">
      <c r="A32" s="37" t="s">
        <v>57</v>
      </c>
      <c r="B32" s="37">
        <v>-20</v>
      </c>
      <c r="C32" s="37">
        <v>-20</v>
      </c>
      <c r="D32" s="37">
        <v>-40</v>
      </c>
    </row>
    <row r="33" spans="1:6" x14ac:dyDescent="0.25">
      <c r="A33" s="44" t="s">
        <v>68</v>
      </c>
      <c r="B33" s="44">
        <f>SUM(B29:B32)</f>
        <v>200</v>
      </c>
      <c r="C33" s="44">
        <f>SUM(C29:C32)</f>
        <v>180</v>
      </c>
      <c r="D33" s="45">
        <f>SUM(D29:D32)</f>
        <v>230</v>
      </c>
    </row>
    <row r="34" spans="1:6" x14ac:dyDescent="0.25">
      <c r="A34" s="37" t="s">
        <v>58</v>
      </c>
      <c r="B34" s="37">
        <v>5</v>
      </c>
      <c r="C34" s="37">
        <v>5</v>
      </c>
      <c r="D34" s="37">
        <v>10</v>
      </c>
    </row>
    <row r="35" spans="1:6" x14ac:dyDescent="0.25">
      <c r="A35" s="37" t="s">
        <v>64</v>
      </c>
      <c r="B35" s="38">
        <f>B34*B28</f>
        <v>42500</v>
      </c>
      <c r="C35" s="38">
        <f>C34*C28</f>
        <v>5000</v>
      </c>
      <c r="D35" s="43">
        <f>D25-C35-B35</f>
        <v>17500</v>
      </c>
      <c r="E35" s="46">
        <f>SUM(B35:D35)</f>
        <v>65000</v>
      </c>
    </row>
    <row r="36" spans="1:6" x14ac:dyDescent="0.25">
      <c r="A36" s="37" t="s">
        <v>73</v>
      </c>
      <c r="B36" s="41">
        <f>B28*B33</f>
        <v>1700000</v>
      </c>
      <c r="C36" s="41">
        <f t="shared" ref="C36:D36" si="0">C28*C33</f>
        <v>180000</v>
      </c>
      <c r="D36" s="41">
        <f t="shared" si="0"/>
        <v>402500</v>
      </c>
      <c r="E36" s="46">
        <f>SUM(B36:D36)</f>
        <v>2282500</v>
      </c>
      <c r="F36" s="37" t="s">
        <v>71</v>
      </c>
    </row>
    <row r="38" spans="1:6" s="47" customFormat="1" x14ac:dyDescent="0.25">
      <c r="A38" s="47" t="s">
        <v>74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57"/>
  <sheetViews>
    <sheetView tabSelected="1" topLeftCell="A26" workbookViewId="0">
      <selection activeCell="A58" sqref="A58"/>
    </sheetView>
  </sheetViews>
  <sheetFormatPr defaultColWidth="11.42578125" defaultRowHeight="12.75" x14ac:dyDescent="0.2"/>
  <cols>
    <col min="1" max="1" width="27.5703125" style="2" bestFit="1" customWidth="1"/>
    <col min="2" max="2" width="9.140625" style="2" bestFit="1" customWidth="1"/>
    <col min="3" max="5" width="8.7109375" style="2" bestFit="1" customWidth="1"/>
    <col min="6" max="6" width="10.28515625" style="2" bestFit="1" customWidth="1"/>
    <col min="7" max="7" width="9.28515625" style="2" customWidth="1"/>
    <col min="8" max="16384" width="11.42578125" style="2"/>
  </cols>
  <sheetData>
    <row r="2" spans="1:6" x14ac:dyDescent="0.2">
      <c r="A2" s="6" t="s">
        <v>1</v>
      </c>
      <c r="B2" s="6"/>
    </row>
    <row r="3" spans="1:6" x14ac:dyDescent="0.2">
      <c r="A3" s="7" t="s">
        <v>8</v>
      </c>
      <c r="B3" s="8">
        <v>240000</v>
      </c>
    </row>
    <row r="4" spans="1:6" x14ac:dyDescent="0.2">
      <c r="A4" s="9" t="s">
        <v>9</v>
      </c>
      <c r="B4" s="8">
        <v>50000</v>
      </c>
    </row>
    <row r="5" spans="1:6" x14ac:dyDescent="0.2">
      <c r="A5" s="10" t="s">
        <v>10</v>
      </c>
      <c r="B5" s="8">
        <v>87000</v>
      </c>
    </row>
    <row r="6" spans="1:6" x14ac:dyDescent="0.2">
      <c r="A6" s="11" t="s">
        <v>11</v>
      </c>
      <c r="B6" s="8">
        <v>130000</v>
      </c>
    </row>
    <row r="7" spans="1:6" x14ac:dyDescent="0.2">
      <c r="A7" s="12" t="s">
        <v>12</v>
      </c>
      <c r="B7" s="8">
        <v>495000</v>
      </c>
    </row>
    <row r="8" spans="1:6" x14ac:dyDescent="0.2">
      <c r="A8" s="13" t="s">
        <v>13</v>
      </c>
      <c r="B8" s="8">
        <v>55000</v>
      </c>
    </row>
    <row r="9" spans="1:6" x14ac:dyDescent="0.2">
      <c r="A9" s="14" t="s">
        <v>14</v>
      </c>
      <c r="B9" s="8">
        <v>80000</v>
      </c>
    </row>
    <row r="10" spans="1:6" x14ac:dyDescent="0.2">
      <c r="A10" s="1" t="s">
        <v>0</v>
      </c>
      <c r="B10" s="15">
        <f>SUM(B3:B9)</f>
        <v>1137000</v>
      </c>
    </row>
    <row r="11" spans="1:6" x14ac:dyDescent="0.2">
      <c r="A11" s="1"/>
      <c r="B11" s="15"/>
    </row>
    <row r="12" spans="1:6" x14ac:dyDescent="0.2">
      <c r="A12" s="6" t="s">
        <v>2</v>
      </c>
      <c r="B12" s="6" t="s">
        <v>16</v>
      </c>
      <c r="C12" s="6" t="s">
        <v>17</v>
      </c>
      <c r="D12" s="6" t="s">
        <v>18</v>
      </c>
      <c r="E12" s="6" t="s">
        <v>19</v>
      </c>
      <c r="F12" s="6" t="s">
        <v>0</v>
      </c>
    </row>
    <row r="13" spans="1:6" x14ac:dyDescent="0.2">
      <c r="A13" s="7" t="s">
        <v>15</v>
      </c>
      <c r="B13" s="8">
        <v>12</v>
      </c>
      <c r="C13" s="8">
        <v>18</v>
      </c>
      <c r="D13" s="8">
        <v>16</v>
      </c>
      <c r="E13" s="2">
        <v>8</v>
      </c>
      <c r="F13" s="8">
        <f>SUM(B13:E13)</f>
        <v>54</v>
      </c>
    </row>
    <row r="14" spans="1:6" x14ac:dyDescent="0.2">
      <c r="A14" s="9" t="s">
        <v>20</v>
      </c>
      <c r="B14" s="8">
        <v>24</v>
      </c>
      <c r="C14" s="8">
        <v>36</v>
      </c>
      <c r="D14" s="8">
        <v>48</v>
      </c>
      <c r="E14" s="2">
        <v>15</v>
      </c>
      <c r="F14" s="8">
        <f t="shared" ref="F14:F19" si="0">SUM(B14:E14)</f>
        <v>123</v>
      </c>
    </row>
    <row r="15" spans="1:6" x14ac:dyDescent="0.2">
      <c r="A15" s="10" t="s">
        <v>21</v>
      </c>
      <c r="B15" s="16">
        <v>240</v>
      </c>
      <c r="C15" s="16">
        <v>288</v>
      </c>
      <c r="D15" s="16">
        <v>432</v>
      </c>
      <c r="E15" s="16">
        <v>165</v>
      </c>
      <c r="F15" s="8">
        <f t="shared" si="0"/>
        <v>1125</v>
      </c>
    </row>
    <row r="16" spans="1:6" x14ac:dyDescent="0.2">
      <c r="A16" s="11" t="s">
        <v>21</v>
      </c>
      <c r="B16" s="16">
        <v>240</v>
      </c>
      <c r="C16" s="16">
        <v>288</v>
      </c>
      <c r="D16" s="16">
        <v>432</v>
      </c>
      <c r="E16" s="16">
        <v>165</v>
      </c>
      <c r="F16" s="8">
        <f t="shared" si="0"/>
        <v>1125</v>
      </c>
    </row>
    <row r="17" spans="1:6" x14ac:dyDescent="0.2">
      <c r="A17" s="12" t="s">
        <v>20</v>
      </c>
      <c r="B17" s="8">
        <v>24</v>
      </c>
      <c r="C17" s="8">
        <v>36</v>
      </c>
      <c r="D17" s="8">
        <v>48</v>
      </c>
      <c r="E17" s="2">
        <v>15</v>
      </c>
      <c r="F17" s="8">
        <f t="shared" si="0"/>
        <v>123</v>
      </c>
    </row>
    <row r="18" spans="1:6" x14ac:dyDescent="0.2">
      <c r="A18" s="13" t="s">
        <v>22</v>
      </c>
      <c r="B18" s="8">
        <v>250</v>
      </c>
      <c r="C18" s="8">
        <v>310</v>
      </c>
      <c r="D18" s="8">
        <v>450</v>
      </c>
      <c r="E18" s="2">
        <v>180</v>
      </c>
      <c r="F18" s="8">
        <f t="shared" si="0"/>
        <v>1190</v>
      </c>
    </row>
    <row r="19" spans="1:6" x14ac:dyDescent="0.2">
      <c r="A19" s="14" t="s">
        <v>23</v>
      </c>
      <c r="B19" s="8">
        <v>5</v>
      </c>
      <c r="C19" s="8">
        <v>6</v>
      </c>
      <c r="D19" s="8">
        <v>6</v>
      </c>
      <c r="E19" s="2">
        <v>3</v>
      </c>
      <c r="F19" s="8">
        <f t="shared" si="0"/>
        <v>20</v>
      </c>
    </row>
    <row r="21" spans="1:6" x14ac:dyDescent="0.2">
      <c r="A21" s="6" t="s">
        <v>24</v>
      </c>
      <c r="B21" s="6" t="s">
        <v>3</v>
      </c>
      <c r="C21" s="6" t="s">
        <v>4</v>
      </c>
      <c r="D21" s="6" t="s">
        <v>5</v>
      </c>
      <c r="E21" s="1" t="s">
        <v>6</v>
      </c>
      <c r="F21" s="1" t="s">
        <v>0</v>
      </c>
    </row>
    <row r="22" spans="1:6" x14ac:dyDescent="0.2">
      <c r="A22" s="2" t="str">
        <f>A3</f>
        <v>anunciar na mídia</v>
      </c>
      <c r="B22" s="3">
        <f>(($B$3/$F$13)*B13)</f>
        <v>53333.333333333328</v>
      </c>
      <c r="C22" s="17">
        <f>(($B$3/$F$13)*C13)</f>
        <v>80000</v>
      </c>
      <c r="D22" s="3">
        <f>(($B$3/$F$13)*D13)</f>
        <v>71111.111111111109</v>
      </c>
      <c r="E22" s="3">
        <f>(($B$3/$F$13)*E13)</f>
        <v>35555.555555555555</v>
      </c>
      <c r="F22" s="18">
        <f>SUM(B22:E22)</f>
        <v>240000</v>
      </c>
    </row>
    <row r="23" spans="1:6" x14ac:dyDescent="0.2">
      <c r="A23" s="2" t="str">
        <f t="shared" ref="A23:A28" si="1">A4</f>
        <v>mala direta</v>
      </c>
      <c r="B23" s="3">
        <f>(($B$4/$F$14)*B14)</f>
        <v>9756.0975609756097</v>
      </c>
      <c r="C23" s="17">
        <f>(($B$4/$F$14)*C14)</f>
        <v>14634.146341463415</v>
      </c>
      <c r="D23" s="3">
        <f>(($B$4/$F$14)*D14)</f>
        <v>19512.195121951219</v>
      </c>
      <c r="E23" s="3">
        <f>(($B$4/$F$14)*E14)</f>
        <v>6097.5609756097565</v>
      </c>
      <c r="F23" s="18">
        <f t="shared" ref="F23:F29" si="2">SUM(B23:E23)</f>
        <v>50000</v>
      </c>
    </row>
    <row r="24" spans="1:6" x14ac:dyDescent="0.2">
      <c r="A24" s="2" t="str">
        <f t="shared" si="1"/>
        <v>controlar curso</v>
      </c>
      <c r="B24" s="3">
        <f>(($B$5/$F$15)*B15)</f>
        <v>18560</v>
      </c>
      <c r="C24" s="17">
        <f>(($B$5/$F$15)*C15)</f>
        <v>22272</v>
      </c>
      <c r="D24" s="3">
        <f>(($B$5/$F$15)*D15)</f>
        <v>33408</v>
      </c>
      <c r="E24" s="3">
        <f>(($B$5/$F$15)*E15)</f>
        <v>12760</v>
      </c>
      <c r="F24" s="18">
        <f t="shared" si="2"/>
        <v>87000</v>
      </c>
    </row>
    <row r="25" spans="1:6" x14ac:dyDescent="0.2">
      <c r="A25" s="2" t="str">
        <f t="shared" si="1"/>
        <v>analisar cursos a oferecer</v>
      </c>
      <c r="B25" s="3">
        <f>(($B$6/$F$16)*B16)</f>
        <v>27733.333333333332</v>
      </c>
      <c r="C25" s="17">
        <f>(($B$6/$F$16)*C16)</f>
        <v>33280</v>
      </c>
      <c r="D25" s="3">
        <f>(($B$6/$F$16)*D16)</f>
        <v>49920</v>
      </c>
      <c r="E25" s="3">
        <f>(($B$6/$F$16)*E16)</f>
        <v>19066.666666666668</v>
      </c>
      <c r="F25" s="18">
        <f t="shared" si="2"/>
        <v>130000</v>
      </c>
    </row>
    <row r="26" spans="1:6" x14ac:dyDescent="0.2">
      <c r="A26" s="2" t="str">
        <f t="shared" si="1"/>
        <v>ministrar treinamento</v>
      </c>
      <c r="B26" s="3">
        <f>(($B$7/$F$17)*B17)</f>
        <v>96585.365853658543</v>
      </c>
      <c r="C26" s="17">
        <f>(($B$7/$F$17)*C17)</f>
        <v>144878.04878048782</v>
      </c>
      <c r="D26" s="3">
        <f>(($B$7/$F$17)*D17)</f>
        <v>193170.73170731709</v>
      </c>
      <c r="E26" s="3">
        <f>(($B$7/$F$17)*E17)</f>
        <v>60365.853658536587</v>
      </c>
      <c r="F26" s="18">
        <f t="shared" si="2"/>
        <v>495000</v>
      </c>
    </row>
    <row r="27" spans="1:6" x14ac:dyDescent="0.2">
      <c r="A27" s="2" t="str">
        <f t="shared" si="1"/>
        <v>suporte</v>
      </c>
      <c r="B27" s="3">
        <f>(($B$8/$F$18)*B18)</f>
        <v>11554.621848739496</v>
      </c>
      <c r="C27" s="17">
        <f>(($B$8/$F$18)*C18)</f>
        <v>14327.731092436974</v>
      </c>
      <c r="D27" s="3">
        <f>(($B$8/$F$18)*D18)</f>
        <v>20798.319327731093</v>
      </c>
      <c r="E27" s="3">
        <f>(($B$8/$F$18)*E18)</f>
        <v>8319.3277310924368</v>
      </c>
      <c r="F27" s="18">
        <f t="shared" si="2"/>
        <v>55000</v>
      </c>
    </row>
    <row r="28" spans="1:6" x14ac:dyDescent="0.2">
      <c r="A28" s="2" t="str">
        <f t="shared" si="1"/>
        <v>geral</v>
      </c>
      <c r="B28" s="3">
        <f>(($B$9/$F$19)*B19)</f>
        <v>20000</v>
      </c>
      <c r="C28" s="17">
        <f>(($B$9/$F$19)*C19)</f>
        <v>24000</v>
      </c>
      <c r="D28" s="3">
        <f>(($B$9/$F$19)*D19)</f>
        <v>24000</v>
      </c>
      <c r="E28" s="3">
        <f>(($B$9/$F$19)*E19)</f>
        <v>12000</v>
      </c>
      <c r="F28" s="18">
        <f t="shared" si="2"/>
        <v>80000</v>
      </c>
    </row>
    <row r="29" spans="1:6" x14ac:dyDescent="0.2">
      <c r="A29" s="1" t="s">
        <v>7</v>
      </c>
      <c r="B29" s="5">
        <f>SUM(B22:B28)</f>
        <v>237522.75193004031</v>
      </c>
      <c r="C29" s="19">
        <f>SUM(C22:C28)</f>
        <v>333391.92621438828</v>
      </c>
      <c r="D29" s="5">
        <f>SUM(D22:D28)</f>
        <v>411920.3572681105</v>
      </c>
      <c r="E29" s="5">
        <f>SUM(E22:E28)</f>
        <v>154164.964587461</v>
      </c>
      <c r="F29" s="4">
        <f t="shared" si="2"/>
        <v>1137000.0000000002</v>
      </c>
    </row>
    <row r="30" spans="1:6" x14ac:dyDescent="0.2">
      <c r="B30" s="8"/>
    </row>
    <row r="31" spans="1:6" s="6" customFormat="1" x14ac:dyDescent="0.2"/>
    <row r="32" spans="1:6" s="6" customFormat="1" x14ac:dyDescent="0.2">
      <c r="A32" s="20" t="s">
        <v>29</v>
      </c>
      <c r="B32" s="20" t="s">
        <v>3</v>
      </c>
      <c r="C32" s="20" t="s">
        <v>4</v>
      </c>
      <c r="D32" s="20" t="s">
        <v>5</v>
      </c>
      <c r="E32" s="20" t="s">
        <v>6</v>
      </c>
      <c r="F32" s="20" t="s">
        <v>0</v>
      </c>
    </row>
    <row r="33" spans="1:6" s="6" customFormat="1" x14ac:dyDescent="0.2">
      <c r="A33" s="20"/>
      <c r="B33" s="20"/>
      <c r="C33" s="20"/>
      <c r="D33" s="20"/>
      <c r="E33" s="20"/>
      <c r="F33" s="20"/>
    </row>
    <row r="34" spans="1:6" x14ac:dyDescent="0.2">
      <c r="A34" s="20" t="s">
        <v>25</v>
      </c>
      <c r="B34" s="27">
        <v>240</v>
      </c>
      <c r="C34" s="27">
        <v>288</v>
      </c>
      <c r="D34" s="27">
        <v>432</v>
      </c>
      <c r="E34" s="27">
        <v>165</v>
      </c>
      <c r="F34" s="28">
        <f>SUM(B34:E34)</f>
        <v>1125</v>
      </c>
    </row>
    <row r="35" spans="1:6" x14ac:dyDescent="0.2">
      <c r="A35" s="20" t="s">
        <v>26</v>
      </c>
      <c r="B35" s="27">
        <v>1200</v>
      </c>
      <c r="C35" s="27">
        <v>1350</v>
      </c>
      <c r="D35" s="27">
        <v>1400</v>
      </c>
      <c r="E35" s="27">
        <v>1700</v>
      </c>
      <c r="F35" s="27"/>
    </row>
    <row r="36" spans="1:6" x14ac:dyDescent="0.2">
      <c r="A36" s="20" t="s">
        <v>27</v>
      </c>
      <c r="B36" s="27">
        <f>B34*B35</f>
        <v>288000</v>
      </c>
      <c r="C36" s="27">
        <f>C34*C35</f>
        <v>388800</v>
      </c>
      <c r="D36" s="27">
        <f>D34*D35</f>
        <v>604800</v>
      </c>
      <c r="E36" s="27">
        <f>E34*E35</f>
        <v>280500</v>
      </c>
      <c r="F36" s="27">
        <f>SUM(B36:E36)</f>
        <v>1562100</v>
      </c>
    </row>
    <row r="37" spans="1:6" x14ac:dyDescent="0.2">
      <c r="A37" s="20" t="s">
        <v>28</v>
      </c>
      <c r="B37" s="27">
        <f>B29</f>
        <v>237522.75193004031</v>
      </c>
      <c r="C37" s="27">
        <f>C29</f>
        <v>333391.92621438828</v>
      </c>
      <c r="D37" s="27">
        <f>D29</f>
        <v>411920.3572681105</v>
      </c>
      <c r="E37" s="27">
        <f>E29</f>
        <v>154164.964587461</v>
      </c>
      <c r="F37" s="27">
        <f>F29</f>
        <v>1137000.0000000002</v>
      </c>
    </row>
    <row r="38" spans="1:6" x14ac:dyDescent="0.2">
      <c r="A38" s="20" t="s">
        <v>38</v>
      </c>
      <c r="B38" s="28">
        <f>B36-B37</f>
        <v>50477.248069959693</v>
      </c>
      <c r="C38" s="28">
        <f>C36-C37</f>
        <v>55408.073785611719</v>
      </c>
      <c r="D38" s="28">
        <f>D36-D37</f>
        <v>192879.6427318895</v>
      </c>
      <c r="E38" s="28">
        <f>E36-E37</f>
        <v>126335.035412539</v>
      </c>
      <c r="F38" s="28">
        <f>F36-F37</f>
        <v>425099.99999999977</v>
      </c>
    </row>
    <row r="39" spans="1:6" x14ac:dyDescent="0.2">
      <c r="A39" s="20"/>
      <c r="B39" s="21"/>
      <c r="C39" s="21"/>
      <c r="D39" s="21"/>
      <c r="E39" s="21"/>
      <c r="F39" s="20"/>
    </row>
    <row r="40" spans="1:6" x14ac:dyDescent="0.2">
      <c r="A40" s="20"/>
      <c r="B40" s="22"/>
      <c r="C40" s="22"/>
      <c r="D40" s="22"/>
      <c r="E40" s="22"/>
      <c r="F40" s="22"/>
    </row>
    <row r="41" spans="1:6" x14ac:dyDescent="0.2">
      <c r="A41" s="20" t="s">
        <v>30</v>
      </c>
      <c r="B41" s="23"/>
      <c r="C41" s="23"/>
      <c r="D41" s="23"/>
      <c r="E41" s="23"/>
      <c r="F41" s="24"/>
    </row>
    <row r="42" spans="1:6" x14ac:dyDescent="0.2">
      <c r="A42" s="20" t="s">
        <v>31</v>
      </c>
      <c r="B42" s="20" t="s">
        <v>3</v>
      </c>
      <c r="C42" s="20" t="s">
        <v>4</v>
      </c>
      <c r="D42" s="20" t="s">
        <v>5</v>
      </c>
      <c r="E42" s="20" t="s">
        <v>6</v>
      </c>
      <c r="F42" s="20" t="s">
        <v>0</v>
      </c>
    </row>
    <row r="43" spans="1:6" x14ac:dyDescent="0.2">
      <c r="A43" s="20"/>
      <c r="B43" s="22"/>
      <c r="C43" s="22"/>
      <c r="D43" s="22"/>
      <c r="E43" s="22"/>
      <c r="F43" s="22"/>
    </row>
    <row r="44" spans="1:6" x14ac:dyDescent="0.2">
      <c r="A44" s="25" t="s">
        <v>27</v>
      </c>
      <c r="B44" s="26">
        <f>B36</f>
        <v>288000</v>
      </c>
      <c r="C44" s="26">
        <f>C36</f>
        <v>388800</v>
      </c>
      <c r="D44" s="26">
        <f>D36</f>
        <v>604800</v>
      </c>
      <c r="E44" s="26">
        <f>E36</f>
        <v>280500</v>
      </c>
      <c r="F44" s="26">
        <f>F36</f>
        <v>1562100</v>
      </c>
    </row>
    <row r="45" spans="1:6" x14ac:dyDescent="0.2">
      <c r="A45" s="1" t="s">
        <v>32</v>
      </c>
      <c r="F45" s="4">
        <f>F37</f>
        <v>1137000.0000000002</v>
      </c>
    </row>
    <row r="46" spans="1:6" x14ac:dyDescent="0.2">
      <c r="A46" s="1" t="s">
        <v>33</v>
      </c>
      <c r="B46" s="29">
        <f>B34/$F$34</f>
        <v>0.21333333333333335</v>
      </c>
      <c r="C46" s="29">
        <f>C34/$F$34</f>
        <v>0.25600000000000001</v>
      </c>
      <c r="D46" s="29">
        <f>D34/$F$34</f>
        <v>0.38400000000000001</v>
      </c>
      <c r="E46" s="29">
        <f>E34/$F$34</f>
        <v>0.14666666666666667</v>
      </c>
      <c r="F46" s="29">
        <f>F34/$F$34</f>
        <v>1</v>
      </c>
    </row>
    <row r="47" spans="1:6" x14ac:dyDescent="0.2">
      <c r="A47" s="1" t="s">
        <v>34</v>
      </c>
      <c r="B47" s="4">
        <f>$F$45*B46</f>
        <v>242560.00000000006</v>
      </c>
      <c r="C47" s="4">
        <f>$F$45*C46</f>
        <v>291072.00000000006</v>
      </c>
      <c r="D47" s="4">
        <f>$F$45*D46</f>
        <v>436608.00000000012</v>
      </c>
      <c r="E47" s="4">
        <f>$F$45*E46</f>
        <v>166760.00000000003</v>
      </c>
      <c r="F47" s="4">
        <f>$F$45*F46</f>
        <v>1137000.0000000002</v>
      </c>
    </row>
    <row r="48" spans="1:6" x14ac:dyDescent="0.2">
      <c r="A48" s="20" t="s">
        <v>38</v>
      </c>
      <c r="B48" s="4">
        <f>B44-B47</f>
        <v>45439.999999999942</v>
      </c>
      <c r="C48" s="4">
        <f>C44-C47</f>
        <v>97727.999999999942</v>
      </c>
      <c r="D48" s="4">
        <f>D44-D47</f>
        <v>168191.99999999988</v>
      </c>
      <c r="E48" s="4">
        <f>E44-E47</f>
        <v>113739.99999999997</v>
      </c>
      <c r="F48" s="4">
        <f>F44-F47</f>
        <v>425099.99999999977</v>
      </c>
    </row>
    <row r="50" spans="1:6" x14ac:dyDescent="0.2">
      <c r="A50" s="20" t="s">
        <v>35</v>
      </c>
      <c r="B50" s="23"/>
      <c r="C50" s="23"/>
      <c r="D50" s="23"/>
      <c r="E50" s="23"/>
      <c r="F50" s="24"/>
    </row>
    <row r="51" spans="1:6" x14ac:dyDescent="0.2">
      <c r="A51" s="20" t="s">
        <v>36</v>
      </c>
      <c r="B51" s="20" t="s">
        <v>3</v>
      </c>
      <c r="C51" s="20" t="s">
        <v>4</v>
      </c>
      <c r="D51" s="20" t="s">
        <v>5</v>
      </c>
      <c r="E51" s="20" t="s">
        <v>6</v>
      </c>
      <c r="F51" s="20" t="s">
        <v>0</v>
      </c>
    </row>
    <row r="52" spans="1:6" x14ac:dyDescent="0.2">
      <c r="A52" s="20"/>
      <c r="B52" s="22"/>
      <c r="C52" s="22"/>
      <c r="D52" s="22"/>
      <c r="E52" s="22"/>
      <c r="F52" s="22"/>
    </row>
    <row r="53" spans="1:6" x14ac:dyDescent="0.2">
      <c r="A53" s="25" t="s">
        <v>27</v>
      </c>
      <c r="B53" s="26">
        <f>B44</f>
        <v>288000</v>
      </c>
      <c r="C53" s="26">
        <f>C44</f>
        <v>388800</v>
      </c>
      <c r="D53" s="26">
        <f>D44</f>
        <v>604800</v>
      </c>
      <c r="E53" s="26">
        <f>E44</f>
        <v>280500</v>
      </c>
      <c r="F53" s="26">
        <f>F44</f>
        <v>1562100</v>
      </c>
    </row>
    <row r="54" spans="1:6" x14ac:dyDescent="0.2">
      <c r="A54" s="1" t="s">
        <v>32</v>
      </c>
      <c r="F54" s="4">
        <f>F45</f>
        <v>1137000.0000000002</v>
      </c>
    </row>
    <row r="55" spans="1:6" x14ac:dyDescent="0.2">
      <c r="A55" s="1" t="s">
        <v>37</v>
      </c>
      <c r="B55" s="29">
        <f>B44/$F$44</f>
        <v>0.18436719800268869</v>
      </c>
      <c r="C55" s="29">
        <f>C44/$F$44</f>
        <v>0.24889571730362972</v>
      </c>
      <c r="D55" s="29">
        <f>D44/$F$44</f>
        <v>0.38717111580564623</v>
      </c>
      <c r="E55" s="29">
        <f>E44/$F$44</f>
        <v>0.17956596888803533</v>
      </c>
      <c r="F55" s="29">
        <f>F44/$F$44</f>
        <v>1</v>
      </c>
    </row>
    <row r="56" spans="1:6" x14ac:dyDescent="0.2">
      <c r="A56" s="1" t="s">
        <v>34</v>
      </c>
      <c r="B56" s="4">
        <f>$F$54*B55</f>
        <v>209625.50412905708</v>
      </c>
      <c r="C56" s="4">
        <f>$F$54*C55</f>
        <v>282994.43057422707</v>
      </c>
      <c r="D56" s="4">
        <f>$F$54*D55</f>
        <v>440213.55867101985</v>
      </c>
      <c r="E56" s="4">
        <f>$F$54*E55</f>
        <v>204166.5066256962</v>
      </c>
      <c r="F56" s="4">
        <f>$F$54*F55</f>
        <v>1137000.0000000002</v>
      </c>
    </row>
    <row r="57" spans="1:6" x14ac:dyDescent="0.2">
      <c r="A57" s="20" t="s">
        <v>38</v>
      </c>
      <c r="B57" s="4">
        <f>B53-B56</f>
        <v>78374.495870942919</v>
      </c>
      <c r="C57" s="4">
        <f>C53-C56</f>
        <v>105805.56942577293</v>
      </c>
      <c r="D57" s="4">
        <f>D53-D56</f>
        <v>164586.44132898015</v>
      </c>
      <c r="E57" s="4">
        <f>E53-E56</f>
        <v>76333.493374303798</v>
      </c>
      <c r="F57" s="4">
        <f>F53-F56</f>
        <v>425099.99999999977</v>
      </c>
    </row>
  </sheetData>
  <pageMargins left="0.78740157499999996" right="0.78740157499999996" top="0.984251969" bottom="0.984251969" header="0.49212598499999999" footer="0.49212598499999999"/>
  <pageSetup orientation="portrait" horizontalDpi="300" verticalDpi="300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2a</vt:lpstr>
      <vt:lpstr>2b</vt:lpstr>
      <vt:lpstr>2c</vt:lpstr>
      <vt:lpstr>3</vt:lpstr>
      <vt:lpstr>4</vt:lpstr>
    </vt:vector>
  </TitlesOfParts>
  <Company>Workgroup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Assef</dc:creator>
  <cp:lastModifiedBy>roberto assef</cp:lastModifiedBy>
  <dcterms:created xsi:type="dcterms:W3CDTF">2002-06-05T18:55:43Z</dcterms:created>
  <dcterms:modified xsi:type="dcterms:W3CDTF">2021-02-10T19:31:55Z</dcterms:modified>
</cp:coreProperties>
</file>