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8_{AFE49130-0604-4F84-986E-DDA610FB3846}" xr6:coauthVersionLast="46" xr6:coauthVersionMax="46" xr10:uidLastSave="{00000000-0000-0000-0000-000000000000}"/>
  <bookViews>
    <workbookView xWindow="-120" yWindow="-120" windowWidth="20730" windowHeight="11160"/>
  </bookViews>
  <sheets>
    <sheet name="opções" sheetId="7" r:id="rId1"/>
    <sheet name="Resultado" sheetId="6" r:id="rId2"/>
    <sheet name="graficos" sheetId="3" r:id="rId3"/>
    <sheet name="resumo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8" l="1"/>
  <c r="C21" i="8"/>
  <c r="C20" i="8"/>
  <c r="C19" i="8"/>
  <c r="C18" i="8"/>
  <c r="C17" i="8"/>
  <c r="C16" i="8"/>
  <c r="C15" i="8"/>
  <c r="C14" i="8"/>
  <c r="C13" i="8"/>
  <c r="C12" i="8"/>
  <c r="C11" i="8"/>
  <c r="A15" i="3"/>
  <c r="O5" i="7"/>
  <c r="O9" i="7"/>
  <c r="O13" i="7"/>
  <c r="O17" i="7"/>
  <c r="B6" i="6"/>
  <c r="O6" i="7"/>
  <c r="O10" i="7"/>
  <c r="O14" i="7"/>
  <c r="O18" i="7"/>
  <c r="O7" i="7"/>
  <c r="O11" i="7"/>
  <c r="O15" i="7"/>
  <c r="O19" i="7"/>
  <c r="O8" i="7"/>
  <c r="O12" i="7"/>
  <c r="O16" i="7"/>
  <c r="O20" i="7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B15" i="8"/>
  <c r="D14" i="8"/>
  <c r="B14" i="8"/>
  <c r="B13" i="8"/>
  <c r="D12" i="8"/>
  <c r="B12" i="8"/>
  <c r="B11" i="8"/>
  <c r="D10" i="8"/>
  <c r="D9" i="8"/>
  <c r="D8" i="8"/>
  <c r="C6" i="6"/>
  <c r="C7" i="6"/>
  <c r="C8" i="6"/>
  <c r="C9" i="6"/>
  <c r="C12" i="6"/>
  <c r="C13" i="6"/>
  <c r="C14" i="6"/>
  <c r="C15" i="6"/>
  <c r="C19" i="6"/>
  <c r="C20" i="6"/>
  <c r="C21" i="6"/>
  <c r="C22" i="6"/>
  <c r="D20" i="7"/>
  <c r="D12" i="7"/>
  <c r="D19" i="7"/>
  <c r="A13" i="6"/>
  <c r="A13" i="3"/>
  <c r="A14" i="6"/>
  <c r="A15" i="6"/>
  <c r="A12" i="6"/>
  <c r="A12" i="3"/>
  <c r="D6" i="7"/>
  <c r="D7" i="7"/>
  <c r="D8" i="7"/>
  <c r="D10" i="7"/>
  <c r="D14" i="7"/>
  <c r="D15" i="7"/>
  <c r="D16" i="7"/>
  <c r="D17" i="7"/>
  <c r="D18" i="7"/>
  <c r="A22" i="6"/>
  <c r="A22" i="3"/>
  <c r="A21" i="6"/>
  <c r="A21" i="3"/>
  <c r="A20" i="6"/>
  <c r="A20" i="3"/>
  <c r="A19" i="6"/>
  <c r="A19" i="3"/>
  <c r="C18" i="7"/>
  <c r="C15" i="7"/>
  <c r="C9" i="7"/>
  <c r="C17" i="7"/>
  <c r="C16" i="7"/>
  <c r="C10" i="7"/>
  <c r="C20" i="7"/>
  <c r="C13" i="7"/>
  <c r="C11" i="7"/>
  <c r="C19" i="7"/>
  <c r="C14" i="7"/>
  <c r="C12" i="7"/>
  <c r="B20" i="7"/>
  <c r="B16" i="7"/>
  <c r="B12" i="7"/>
  <c r="B19" i="7"/>
  <c r="B15" i="7"/>
  <c r="B11" i="7"/>
  <c r="B18" i="7"/>
  <c r="B14" i="7"/>
  <c r="B10" i="7"/>
  <c r="B17" i="7"/>
  <c r="B13" i="7"/>
  <c r="B9" i="7"/>
  <c r="A14" i="3"/>
  <c r="A7" i="6"/>
  <c r="A7" i="3"/>
  <c r="A6" i="6"/>
  <c r="A6" i="3"/>
  <c r="A18" i="6"/>
  <c r="A18" i="3"/>
  <c r="A11" i="6"/>
  <c r="A11" i="3"/>
  <c r="A9" i="6"/>
  <c r="A9" i="3"/>
  <c r="A8" i="6"/>
  <c r="A8" i="3"/>
  <c r="F21" i="7"/>
  <c r="O21" i="7"/>
  <c r="G21" i="7"/>
  <c r="H21" i="7"/>
  <c r="I21" i="7"/>
  <c r="J21" i="7"/>
  <c r="K21" i="7"/>
  <c r="L21" i="7"/>
  <c r="M21" i="7"/>
  <c r="N21" i="7"/>
  <c r="E21" i="7"/>
  <c r="J17" i="6"/>
  <c r="B13" i="6"/>
  <c r="D13" i="6"/>
  <c r="B8" i="6"/>
  <c r="D8" i="6"/>
  <c r="B14" i="6"/>
  <c r="D14" i="6"/>
  <c r="E14" i="6"/>
  <c r="B19" i="6"/>
  <c r="D19" i="6"/>
  <c r="E19" i="6"/>
  <c r="B9" i="6"/>
  <c r="D9" i="6"/>
  <c r="B7" i="6"/>
  <c r="D7" i="6"/>
  <c r="B20" i="6"/>
  <c r="D20" i="6"/>
  <c r="E20" i="6"/>
  <c r="B22" i="6"/>
  <c r="D22" i="6"/>
  <c r="B15" i="6"/>
  <c r="D15" i="6"/>
  <c r="B12" i="6"/>
  <c r="D12" i="6"/>
  <c r="E8" i="6"/>
  <c r="E15" i="6"/>
  <c r="E7" i="6"/>
  <c r="E13" i="6"/>
  <c r="B29" i="6"/>
  <c r="I7" i="6"/>
  <c r="D6" i="6"/>
  <c r="B30" i="6"/>
  <c r="E22" i="6"/>
  <c r="E9" i="6"/>
  <c r="E12" i="6"/>
  <c r="B21" i="6"/>
  <c r="B7" i="3"/>
  <c r="I6" i="6"/>
  <c r="I8" i="6"/>
  <c r="I20" i="6"/>
  <c r="B20" i="3"/>
  <c r="I15" i="6"/>
  <c r="B15" i="3"/>
  <c r="I22" i="6"/>
  <c r="B22" i="3"/>
  <c r="I13" i="6"/>
  <c r="B13" i="3"/>
  <c r="I14" i="6"/>
  <c r="B14" i="3"/>
  <c r="I19" i="6"/>
  <c r="I9" i="6"/>
  <c r="I21" i="6"/>
  <c r="B21" i="3"/>
  <c r="D21" i="6"/>
  <c r="E6" i="6"/>
  <c r="I12" i="6"/>
  <c r="E16" i="8"/>
  <c r="B19" i="3"/>
  <c r="J23" i="6"/>
  <c r="E8" i="8"/>
  <c r="E21" i="6"/>
  <c r="E17" i="8"/>
  <c r="B8" i="3"/>
  <c r="E9" i="8"/>
  <c r="E13" i="8"/>
  <c r="E21" i="8"/>
  <c r="E12" i="8"/>
  <c r="E20" i="8"/>
  <c r="J16" i="6"/>
  <c r="B12" i="3"/>
  <c r="E25" i="6"/>
  <c r="E27" i="6"/>
  <c r="F21" i="6"/>
  <c r="G21" i="6"/>
  <c r="E10" i="8"/>
  <c r="E18" i="8"/>
  <c r="E22" i="8"/>
  <c r="E14" i="8"/>
  <c r="B9" i="3"/>
  <c r="B6" i="3"/>
  <c r="E19" i="8"/>
  <c r="E7" i="8"/>
  <c r="E11" i="8"/>
  <c r="E15" i="8"/>
  <c r="J10" i="6"/>
  <c r="J25" i="6"/>
  <c r="K17" i="6"/>
  <c r="E24" i="8"/>
  <c r="F16" i="8"/>
  <c r="F14" i="6"/>
  <c r="G14" i="6"/>
  <c r="F9" i="6"/>
  <c r="G9" i="6"/>
  <c r="F7" i="6"/>
  <c r="G7" i="6"/>
  <c r="F20" i="6"/>
  <c r="G20" i="6"/>
  <c r="F8" i="6"/>
  <c r="G8" i="6"/>
  <c r="F15" i="6"/>
  <c r="G15" i="6"/>
  <c r="F19" i="6"/>
  <c r="G19" i="6"/>
  <c r="G23" i="6"/>
  <c r="F22" i="6"/>
  <c r="G22" i="6"/>
  <c r="F6" i="6"/>
  <c r="G6" i="6"/>
  <c r="F12" i="6"/>
  <c r="G12" i="6"/>
  <c r="F13" i="6"/>
  <c r="G13" i="6"/>
  <c r="G10" i="6"/>
  <c r="F10" i="8"/>
  <c r="F9" i="8"/>
  <c r="F17" i="8"/>
  <c r="K23" i="6"/>
  <c r="F12" i="8"/>
  <c r="F14" i="8"/>
  <c r="F13" i="8"/>
  <c r="F20" i="8"/>
  <c r="F21" i="8"/>
  <c r="K16" i="6"/>
  <c r="F15" i="8"/>
  <c r="F8" i="8"/>
  <c r="F11" i="8"/>
  <c r="G16" i="6"/>
  <c r="F7" i="8"/>
  <c r="F19" i="8"/>
  <c r="F18" i="8"/>
  <c r="K10" i="6"/>
  <c r="K25" i="6"/>
  <c r="F22" i="8"/>
  <c r="G25" i="6"/>
  <c r="H23" i="6"/>
  <c r="H10" i="6"/>
  <c r="H16" i="6"/>
  <c r="H25" i="6"/>
</calcChain>
</file>

<file path=xl/sharedStrings.xml><?xml version="1.0" encoding="utf-8"?>
<sst xmlns="http://schemas.openxmlformats.org/spreadsheetml/2006/main" count="100" uniqueCount="68">
  <si>
    <t>ranking</t>
  </si>
  <si>
    <t>médio</t>
  </si>
  <si>
    <t>do estímulo</t>
  </si>
  <si>
    <t xml:space="preserve">Soma dos </t>
  </si>
  <si>
    <t>Desvios quadrados</t>
  </si>
  <si>
    <t>Valor Padronizado</t>
  </si>
  <si>
    <t>part worth</t>
  </si>
  <si>
    <t>Importância</t>
  </si>
  <si>
    <t>relativa</t>
  </si>
  <si>
    <t>R1</t>
  </si>
  <si>
    <t>R2</t>
  </si>
  <si>
    <t>R3</t>
  </si>
  <si>
    <t>R4</t>
  </si>
  <si>
    <t>R5</t>
  </si>
  <si>
    <t>R6</t>
  </si>
  <si>
    <t>R7</t>
  </si>
  <si>
    <t xml:space="preserve">Preço </t>
  </si>
  <si>
    <t>R8</t>
  </si>
  <si>
    <t>R9</t>
  </si>
  <si>
    <t>R10</t>
  </si>
  <si>
    <t>Média</t>
  </si>
  <si>
    <t xml:space="preserve">Desvio </t>
  </si>
  <si>
    <t>Parte-valor</t>
  </si>
  <si>
    <t>fator de</t>
  </si>
  <si>
    <t>Estimada</t>
  </si>
  <si>
    <t>do nível</t>
  </si>
  <si>
    <t>quadrado</t>
  </si>
  <si>
    <t>padronizado</t>
  </si>
  <si>
    <t>%</t>
  </si>
  <si>
    <t>valor máximo</t>
  </si>
  <si>
    <t>valor mínimo</t>
  </si>
  <si>
    <t xml:space="preserve">importância </t>
  </si>
  <si>
    <t>diferença</t>
  </si>
  <si>
    <t>Atributos</t>
  </si>
  <si>
    <t>Estímulo 1</t>
  </si>
  <si>
    <t>Estímulo 2</t>
  </si>
  <si>
    <t>Estímulo 3</t>
  </si>
  <si>
    <t>Estímulo 4</t>
  </si>
  <si>
    <t>Estímulo 5</t>
  </si>
  <si>
    <t>Estímulo 6</t>
  </si>
  <si>
    <t>Estímulo 7</t>
  </si>
  <si>
    <t>Estímulo 8</t>
  </si>
  <si>
    <t>Estímulo 9</t>
  </si>
  <si>
    <t>total</t>
  </si>
  <si>
    <t>Resumo dos valores percebidos</t>
  </si>
  <si>
    <t>"Valor</t>
  </si>
  <si>
    <t>Percebido"</t>
  </si>
  <si>
    <t>nome</t>
  </si>
  <si>
    <t>Estímulo 10</t>
  </si>
  <si>
    <t>Estímulo 11</t>
  </si>
  <si>
    <t>Estímulo 12</t>
  </si>
  <si>
    <t>Estímulo 13</t>
  </si>
  <si>
    <t>Estímulo 14</t>
  </si>
  <si>
    <t>Estímulo 15</t>
  </si>
  <si>
    <t>Estímulo 16</t>
  </si>
  <si>
    <t>Marca</t>
  </si>
  <si>
    <t>R$/unidade</t>
  </si>
  <si>
    <t>embalagem</t>
  </si>
  <si>
    <t>lata</t>
  </si>
  <si>
    <t>plástico</t>
  </si>
  <si>
    <t>long-neck</t>
  </si>
  <si>
    <t>preço</t>
  </si>
  <si>
    <t>"part worth"</t>
  </si>
  <si>
    <t>Coca Cola</t>
  </si>
  <si>
    <t>Guaraná Antarctica</t>
  </si>
  <si>
    <t>Pepsi Cola</t>
  </si>
  <si>
    <t>vidro retornável</t>
  </si>
  <si>
    <t>Fanta Laranja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</si>
</sst>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(* #,##0.00_);_(* \(#,##0.00\);_(* &quot;-&quot;??_);_(@_)"/>
    <numFmt numFmtId="184" formatCode="0.000"/>
    <numFmt numFmtId="185" formatCode="_(* #,##0.000_);_(* \(#,##0.000\);_(* &quot;-&quot;??_);_(@_)"/>
    <numFmt numFmtId="188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184" fontId="2" fillId="0" borderId="0" xfId="0" applyNumberFormat="1" applyFont="1" applyAlignment="1">
      <alignment horizontal="center"/>
    </xf>
    <xf numFmtId="185" fontId="2" fillId="0" borderId="0" xfId="2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77" fontId="2" fillId="0" borderId="0" xfId="1" applyNumberFormat="1" applyFont="1" applyAlignment="1">
      <alignment horizontal="center"/>
    </xf>
    <xf numFmtId="177" fontId="2" fillId="0" borderId="0" xfId="2" applyFont="1" applyAlignment="1">
      <alignment horizontal="center"/>
    </xf>
    <xf numFmtId="177" fontId="2" fillId="0" borderId="0" xfId="0" applyNumberFormat="1" applyFont="1" applyAlignment="1">
      <alignment horizontal="center"/>
    </xf>
    <xf numFmtId="188" fontId="2" fillId="0" borderId="0" xfId="2" applyNumberFormat="1" applyFont="1" applyAlignment="1">
      <alignment horizontal="center"/>
    </xf>
    <xf numFmtId="188" fontId="0" fillId="0" borderId="0" xfId="0" applyNumberFormat="1" applyAlignment="1">
      <alignment horizontal="center"/>
    </xf>
    <xf numFmtId="0" fontId="2" fillId="0" borderId="0" xfId="0" applyFont="1"/>
    <xf numFmtId="177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preços (R$/unidade)</a:t>
            </a:r>
          </a:p>
        </c:rich>
      </c:tx>
      <c:layout>
        <c:manualLayout>
          <c:xMode val="edge"/>
          <c:yMode val="edge"/>
          <c:x val="0.28836062158896808"/>
          <c:y val="4.24528301886792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7486972674264"/>
          <c:y val="0.16981132075471697"/>
          <c:w val="0.85979058105618866"/>
          <c:h val="0.68867924528301883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D8E-41EC-9E4F-B0AA86EB97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ggg</c:v>
              </c:pt>
            </c:strLit>
          </c:cat>
          <c:val>
            <c:numRef>
              <c:f>graficos!$B$12:$B$15</c:f>
              <c:numCache>
                <c:formatCode>_(* #,##0.00_);_(* \(#,##0.00\);_(* "-"??_);_(@_)</c:formatCode>
                <c:ptCount val="4"/>
                <c:pt idx="0">
                  <c:v>0.31632653061224475</c:v>
                </c:pt>
                <c:pt idx="1">
                  <c:v>0.33673469387755117</c:v>
                </c:pt>
                <c:pt idx="2">
                  <c:v>0.52040816326530603</c:v>
                </c:pt>
                <c:pt idx="3">
                  <c:v>0.54081632653061251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E-41EC-9E4F-B0AA86EB9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659864"/>
        <c:axId val="1"/>
      </c:lineChart>
      <c:catAx>
        <c:axId val="57065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part worth</a:t>
                </a:r>
              </a:p>
            </c:rich>
          </c:tx>
          <c:layout>
            <c:manualLayout>
              <c:xMode val="edge"/>
              <c:yMode val="edge"/>
              <c:x val="4.2328042328042326E-2"/>
              <c:y val="0.3537735849056603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crossAx val="570659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marcas</a:t>
            </a:r>
          </a:p>
        </c:rich>
      </c:tx>
      <c:layout>
        <c:manualLayout>
          <c:xMode val="edge"/>
          <c:yMode val="edge"/>
          <c:x val="0.41799052896165756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7486972674264"/>
          <c:y val="0.26130717382609786"/>
          <c:w val="0.85979058105618866"/>
          <c:h val="0.4271367264465060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graficos!$A$6:$A$9</c:f>
              <c:strCache>
                <c:ptCount val="4"/>
                <c:pt idx="0">
                  <c:v>Fanta Laranja</c:v>
                </c:pt>
                <c:pt idx="1">
                  <c:v>Coca Cola</c:v>
                </c:pt>
                <c:pt idx="2">
                  <c:v>Guaraná Antarctica</c:v>
                </c:pt>
                <c:pt idx="3">
                  <c:v>Pepsi Cola</c:v>
                </c:pt>
              </c:strCache>
            </c:strRef>
          </c:cat>
          <c:val>
            <c:numRef>
              <c:f>graficos!$B$6:$B$9</c:f>
              <c:numCache>
                <c:formatCode>_(* #,##0.00_);_(* \(#,##0.00\);_(* "-"??_);_(@_)</c:formatCode>
                <c:ptCount val="4"/>
                <c:pt idx="0">
                  <c:v>0.1632653061224488</c:v>
                </c:pt>
                <c:pt idx="1">
                  <c:v>0.38775510204081653</c:v>
                </c:pt>
                <c:pt idx="2">
                  <c:v>0.46938775510204073</c:v>
                </c:pt>
                <c:pt idx="3">
                  <c:v>0.69387755102040849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8-4583-8B7D-3898D4F2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651336"/>
        <c:axId val="1"/>
      </c:lineChart>
      <c:catAx>
        <c:axId val="57065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part worth</a:t>
                </a:r>
              </a:p>
            </c:rich>
          </c:tx>
          <c:layout>
            <c:manualLayout>
              <c:xMode val="edge"/>
              <c:yMode val="edge"/>
              <c:x val="4.2328042328042326E-2"/>
              <c:y val="0.3015080652606866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crossAx val="570651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Embalagem</a:t>
            </a:r>
          </a:p>
        </c:rich>
      </c:tx>
      <c:layout>
        <c:manualLayout>
          <c:xMode val="edge"/>
          <c:yMode val="edge"/>
          <c:x val="0.3730167062450527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7486972674264"/>
          <c:y val="0.185930104453185"/>
          <c:w val="0.85979058105618866"/>
          <c:h val="0.66834334843982712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graficos!$B$19:$B$22</c:f>
              <c:numCache>
                <c:formatCode>_(* #,##0.00_);_(* \(#,##0.00\);_(* "-"??_);_(@_)</c:formatCode>
                <c:ptCount val="4"/>
                <c:pt idx="0">
                  <c:v>6.1224489795918352E-2</c:v>
                </c:pt>
                <c:pt idx="1">
                  <c:v>1</c:v>
                </c:pt>
                <c:pt idx="2">
                  <c:v>0.65306122448979598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5-40C7-B57B-4192A4EF3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658880"/>
        <c:axId val="1"/>
      </c:lineChart>
      <c:catAx>
        <c:axId val="57065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part worth</a:t>
                </a:r>
              </a:p>
            </c:rich>
          </c:tx>
          <c:layout>
            <c:manualLayout>
              <c:xMode val="edge"/>
              <c:yMode val="edge"/>
              <c:x val="4.2328042328042326E-2"/>
              <c:y val="0.3467347234861973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crossAx val="57065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</xdr:row>
      <xdr:rowOff>0</xdr:rowOff>
    </xdr:from>
    <xdr:to>
      <xdr:col>8</xdr:col>
      <xdr:colOff>95250</xdr:colOff>
      <xdr:row>13</xdr:row>
      <xdr:rowOff>76200</xdr:rowOff>
    </xdr:to>
    <xdr:graphicFrame macro="">
      <xdr:nvGraphicFramePr>
        <xdr:cNvPr id="2094" name="Chart 16">
          <a:extLst>
            <a:ext uri="{FF2B5EF4-FFF2-40B4-BE49-F238E27FC236}">
              <a16:creationId xmlns:a16="http://schemas.microsoft.com/office/drawing/2014/main" id="{CE3230E3-CC1D-4F57-B2EE-17551865F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152400</xdr:colOff>
      <xdr:row>1</xdr:row>
      <xdr:rowOff>76200</xdr:rowOff>
    </xdr:from>
    <xdr:to>
      <xdr:col>14</xdr:col>
      <xdr:colOff>95250</xdr:colOff>
      <xdr:row>13</xdr:row>
      <xdr:rowOff>28575</xdr:rowOff>
    </xdr:to>
    <xdr:graphicFrame macro="">
      <xdr:nvGraphicFramePr>
        <xdr:cNvPr id="2095" name="Chart 19">
          <a:extLst>
            <a:ext uri="{FF2B5EF4-FFF2-40B4-BE49-F238E27FC236}">
              <a16:creationId xmlns:a16="http://schemas.microsoft.com/office/drawing/2014/main" id="{FD04160B-5F73-4BA8-9B1A-CB4F72E4A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266700</xdr:colOff>
      <xdr:row>16</xdr:row>
      <xdr:rowOff>133350</xdr:rowOff>
    </xdr:from>
    <xdr:to>
      <xdr:col>8</xdr:col>
      <xdr:colOff>209550</xdr:colOff>
      <xdr:row>28</xdr:row>
      <xdr:rowOff>85725</xdr:rowOff>
    </xdr:to>
    <xdr:graphicFrame macro="">
      <xdr:nvGraphicFramePr>
        <xdr:cNvPr id="2096" name="Chart 21">
          <a:extLst>
            <a:ext uri="{FF2B5EF4-FFF2-40B4-BE49-F238E27FC236}">
              <a16:creationId xmlns:a16="http://schemas.microsoft.com/office/drawing/2014/main" id="{C4BEB49B-BEF8-4AAB-B165-E283063DB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0.19209</cdr:x>
      <cdr:y>0.86859</cdr:y>
    </cdr:from>
    <cdr:to>
      <cdr:x>0.35591</cdr:x>
      <cdr:y>0.97653</cdr:y>
    </cdr:to>
    <cdr:sp macro="" textlink="">
      <cdr:nvSpPr>
        <cdr:cNvPr id="12295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631" y="1765398"/>
          <a:ext cx="591352" cy="218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3,59</a:t>
          </a:r>
        </a:p>
      </cdr:txBody>
    </cdr:sp>
  </cdr:relSizeAnchor>
  <cdr:relSizeAnchor xmlns:cdr="http://schemas.openxmlformats.org/drawingml/2006/chartDrawing">
    <cdr:from>
      <cdr:x>0.4041</cdr:x>
      <cdr:y>0.86859</cdr:y>
    </cdr:from>
    <cdr:to>
      <cdr:x>0.55404</cdr:x>
      <cdr:y>0.97653</cdr:y>
    </cdr:to>
    <cdr:sp macro="" textlink="">
      <cdr:nvSpPr>
        <cdr:cNvPr id="122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1962" y="1765398"/>
          <a:ext cx="541268" cy="218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3,69</a:t>
          </a:r>
        </a:p>
      </cdr:txBody>
    </cdr:sp>
  </cdr:relSizeAnchor>
  <cdr:relSizeAnchor xmlns:cdr="http://schemas.openxmlformats.org/drawingml/2006/chartDrawing">
    <cdr:from>
      <cdr:x>0.61245</cdr:x>
      <cdr:y>0.86859</cdr:y>
    </cdr:from>
    <cdr:to>
      <cdr:x>0.78892</cdr:x>
      <cdr:y>0.97176</cdr:y>
    </cdr:to>
    <cdr:sp macro="" textlink="">
      <cdr:nvSpPr>
        <cdr:cNvPr id="12297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4113" y="1765398"/>
          <a:ext cx="637044" cy="209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3,79</a:t>
          </a:r>
        </a:p>
      </cdr:txBody>
    </cdr:sp>
  </cdr:relSizeAnchor>
  <cdr:relSizeAnchor xmlns:cdr="http://schemas.openxmlformats.org/drawingml/2006/chartDrawing">
    <cdr:from>
      <cdr:x>0.80693</cdr:x>
      <cdr:y>0.86859</cdr:y>
    </cdr:from>
    <cdr:to>
      <cdr:x>0.96831</cdr:x>
      <cdr:y>0.97653</cdr:y>
    </cdr:to>
    <cdr:sp macro="" textlink="">
      <cdr:nvSpPr>
        <cdr:cNvPr id="12298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6180" y="1765398"/>
          <a:ext cx="582565" cy="218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3,99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0.18455</cdr:x>
      <cdr:y>0.87003</cdr:y>
    </cdr:from>
    <cdr:to>
      <cdr:x>0.35858</cdr:x>
      <cdr:y>0.975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392" y="1660573"/>
          <a:ext cx="628257" cy="199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plástico plásticoplásticoaté 4</a:t>
          </a:r>
        </a:p>
      </cdr:txBody>
    </cdr:sp>
  </cdr:relSizeAnchor>
  <cdr:relSizeAnchor xmlns:cdr="http://schemas.openxmlformats.org/drawingml/2006/chartDrawing">
    <cdr:from>
      <cdr:x>0.4041</cdr:x>
      <cdr:y>0.87003</cdr:y>
    </cdr:from>
    <cdr:to>
      <cdr:x>0.57813</cdr:x>
      <cdr:y>0.975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1962" y="1660573"/>
          <a:ext cx="628257" cy="199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long-neck a 6</a:t>
          </a:r>
        </a:p>
      </cdr:txBody>
    </cdr:sp>
  </cdr:relSizeAnchor>
  <cdr:relSizeAnchor xmlns:cdr="http://schemas.openxmlformats.org/drawingml/2006/chartDrawing">
    <cdr:from>
      <cdr:x>0.57813</cdr:x>
      <cdr:y>0.88499</cdr:y>
    </cdr:from>
    <cdr:to>
      <cdr:x>0.75217</cdr:x>
      <cdr:y>0.975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0219" y="1689076"/>
          <a:ext cx="628257" cy="171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vidro</a:t>
          </a:r>
        </a:p>
      </cdr:txBody>
    </cdr:sp>
  </cdr:relSizeAnchor>
  <cdr:relSizeAnchor xmlns:cdr="http://schemas.openxmlformats.org/drawingml/2006/chartDrawing">
    <cdr:from>
      <cdr:x>0.7675</cdr:x>
      <cdr:y>0.88499</cdr:y>
    </cdr:from>
    <cdr:to>
      <cdr:x>0.915</cdr:x>
      <cdr:y>0.975</cdr:y>
    </cdr:to>
    <cdr:sp macro="" textlink="">
      <cdr:nvSpPr>
        <cdr:cNvPr id="13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3833" y="1689076"/>
          <a:ext cx="532481" cy="171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lata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tabSelected="1" workbookViewId="0">
      <selection activeCell="C5" sqref="C5:C20"/>
    </sheetView>
  </sheetViews>
  <sheetFormatPr defaultRowHeight="12.75" x14ac:dyDescent="0.2"/>
  <cols>
    <col min="1" max="1" width="12.28515625" style="1" customWidth="1"/>
    <col min="2" max="2" width="21.140625" style="1" customWidth="1"/>
    <col min="3" max="3" width="12.140625" style="1" customWidth="1"/>
    <col min="4" max="4" width="16.42578125" style="2" customWidth="1"/>
    <col min="5" max="5" width="4" style="1" bestFit="1" customWidth="1"/>
    <col min="6" max="7" width="4.140625" style="1" customWidth="1"/>
    <col min="8" max="8" width="3.85546875" style="1" customWidth="1"/>
    <col min="9" max="9" width="4.140625" style="1" customWidth="1"/>
    <col min="10" max="11" width="4.42578125" style="1" customWidth="1"/>
    <col min="12" max="12" width="5.140625" style="1" customWidth="1"/>
    <col min="13" max="13" width="3.7109375" style="1" customWidth="1"/>
    <col min="14" max="14" width="4.28515625" style="1" customWidth="1"/>
    <col min="15" max="15" width="6" style="1" customWidth="1"/>
    <col min="16" max="16" width="9.140625" style="1"/>
    <col min="17" max="17" width="9.140625" style="2"/>
    <col min="18" max="18" width="9.140625" style="10"/>
    <col min="19" max="16384" width="9.140625" style="1"/>
  </cols>
  <sheetData>
    <row r="2" spans="1:20" x14ac:dyDescent="0.2">
      <c r="A2" s="2"/>
      <c r="B2" s="2" t="s">
        <v>55</v>
      </c>
      <c r="C2" s="2" t="s">
        <v>16</v>
      </c>
      <c r="D2" s="2" t="s">
        <v>57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17</v>
      </c>
      <c r="M2" s="1" t="s">
        <v>18</v>
      </c>
      <c r="N2" s="1" t="s">
        <v>19</v>
      </c>
      <c r="O2" s="1" t="s">
        <v>20</v>
      </c>
    </row>
    <row r="3" spans="1:20" x14ac:dyDescent="0.2">
      <c r="A3" s="2"/>
      <c r="B3" s="2"/>
      <c r="C3" s="2" t="s">
        <v>56</v>
      </c>
    </row>
    <row r="5" spans="1:20" x14ac:dyDescent="0.2">
      <c r="A5" s="2" t="s">
        <v>34</v>
      </c>
      <c r="B5" s="2" t="s">
        <v>67</v>
      </c>
      <c r="C5" s="2">
        <v>3.59</v>
      </c>
      <c r="D5" s="2" t="s">
        <v>59</v>
      </c>
      <c r="E5" s="1">
        <v>1</v>
      </c>
      <c r="F5" s="1">
        <v>2</v>
      </c>
      <c r="G5" s="1">
        <v>1</v>
      </c>
      <c r="H5" s="1">
        <v>16</v>
      </c>
      <c r="I5" s="1">
        <v>3</v>
      </c>
      <c r="J5" s="1">
        <v>1</v>
      </c>
      <c r="K5" s="1">
        <v>2</v>
      </c>
      <c r="L5" s="1">
        <v>1</v>
      </c>
      <c r="M5" s="1">
        <v>16</v>
      </c>
      <c r="N5" s="1">
        <v>3</v>
      </c>
      <c r="O5" s="1">
        <f>SUM(E5:N5)/10</f>
        <v>4.5999999999999996</v>
      </c>
      <c r="Q5" s="9"/>
    </row>
    <row r="6" spans="1:20" x14ac:dyDescent="0.2">
      <c r="A6" s="2" t="s">
        <v>35</v>
      </c>
      <c r="B6" s="2" t="s">
        <v>63</v>
      </c>
      <c r="C6" s="2">
        <v>3.69</v>
      </c>
      <c r="D6" s="14" t="str">
        <f>D5</f>
        <v>plástico</v>
      </c>
      <c r="E6" s="1">
        <v>3</v>
      </c>
      <c r="F6" s="1">
        <v>4</v>
      </c>
      <c r="G6" s="1">
        <v>2</v>
      </c>
      <c r="H6" s="1">
        <v>15</v>
      </c>
      <c r="I6" s="1">
        <v>6</v>
      </c>
      <c r="J6" s="1">
        <v>3</v>
      </c>
      <c r="K6" s="1">
        <v>4</v>
      </c>
      <c r="L6" s="1">
        <v>2</v>
      </c>
      <c r="M6" s="1">
        <v>15</v>
      </c>
      <c r="N6" s="1">
        <v>6</v>
      </c>
      <c r="O6" s="1">
        <f t="shared" ref="O6:O21" si="0">SUM(E6:N6)/10</f>
        <v>6</v>
      </c>
      <c r="Q6" s="9"/>
      <c r="T6" s="11"/>
    </row>
    <row r="7" spans="1:20" x14ac:dyDescent="0.2">
      <c r="A7" s="2" t="s">
        <v>36</v>
      </c>
      <c r="B7" s="2" t="s">
        <v>64</v>
      </c>
      <c r="C7" s="2">
        <v>3.79</v>
      </c>
      <c r="D7" s="14" t="str">
        <f>D5</f>
        <v>plástico</v>
      </c>
      <c r="E7" s="1">
        <v>5</v>
      </c>
      <c r="F7" s="1">
        <v>6</v>
      </c>
      <c r="G7" s="1">
        <v>3</v>
      </c>
      <c r="H7" s="1">
        <v>14</v>
      </c>
      <c r="I7" s="1">
        <v>9</v>
      </c>
      <c r="J7" s="1">
        <v>5</v>
      </c>
      <c r="K7" s="1">
        <v>6</v>
      </c>
      <c r="L7" s="1">
        <v>3</v>
      </c>
      <c r="M7" s="1">
        <v>14</v>
      </c>
      <c r="N7" s="1">
        <v>9</v>
      </c>
      <c r="O7" s="1">
        <f t="shared" si="0"/>
        <v>7.4</v>
      </c>
      <c r="Q7" s="9"/>
      <c r="T7" s="11"/>
    </row>
    <row r="8" spans="1:20" x14ac:dyDescent="0.2">
      <c r="A8" s="2" t="s">
        <v>37</v>
      </c>
      <c r="B8" s="2" t="s">
        <v>65</v>
      </c>
      <c r="C8" s="2">
        <v>3.99</v>
      </c>
      <c r="D8" s="14" t="str">
        <f>D5</f>
        <v>plástico</v>
      </c>
      <c r="E8" s="1">
        <v>7</v>
      </c>
      <c r="F8" s="1">
        <v>8</v>
      </c>
      <c r="G8" s="1">
        <v>4</v>
      </c>
      <c r="H8" s="1">
        <v>13</v>
      </c>
      <c r="I8" s="1">
        <v>12</v>
      </c>
      <c r="J8" s="1">
        <v>7</v>
      </c>
      <c r="K8" s="1">
        <v>8</v>
      </c>
      <c r="L8" s="1">
        <v>4</v>
      </c>
      <c r="M8" s="1">
        <v>13</v>
      </c>
      <c r="N8" s="1">
        <v>12</v>
      </c>
      <c r="O8" s="1">
        <f t="shared" si="0"/>
        <v>8.8000000000000007</v>
      </c>
      <c r="Q8" s="9"/>
    </row>
    <row r="9" spans="1:20" x14ac:dyDescent="0.2">
      <c r="A9" s="2" t="s">
        <v>38</v>
      </c>
      <c r="B9" s="14" t="str">
        <f>B5</f>
        <v>Fanta Laranja</v>
      </c>
      <c r="C9" s="14">
        <f>C8</f>
        <v>3.99</v>
      </c>
      <c r="D9" s="2" t="s">
        <v>60</v>
      </c>
      <c r="E9" s="1">
        <v>9</v>
      </c>
      <c r="F9" s="1">
        <v>10</v>
      </c>
      <c r="G9" s="1">
        <v>5</v>
      </c>
      <c r="H9" s="1">
        <v>12</v>
      </c>
      <c r="I9" s="1">
        <v>15</v>
      </c>
      <c r="J9" s="1">
        <v>9</v>
      </c>
      <c r="K9" s="1">
        <v>10</v>
      </c>
      <c r="L9" s="1">
        <v>5</v>
      </c>
      <c r="M9" s="1">
        <v>12</v>
      </c>
      <c r="N9" s="1">
        <v>15</v>
      </c>
      <c r="O9" s="1">
        <f t="shared" si="0"/>
        <v>10.199999999999999</v>
      </c>
      <c r="Q9" s="9"/>
    </row>
    <row r="10" spans="1:20" x14ac:dyDescent="0.2">
      <c r="A10" s="2" t="s">
        <v>39</v>
      </c>
      <c r="B10" s="14" t="str">
        <f>B6</f>
        <v>Coca Cola</v>
      </c>
      <c r="C10" s="14">
        <f>C7</f>
        <v>3.79</v>
      </c>
      <c r="D10" s="14" t="str">
        <f>D9</f>
        <v>long-neck</v>
      </c>
      <c r="E10" s="1">
        <v>11</v>
      </c>
      <c r="F10" s="1">
        <v>12</v>
      </c>
      <c r="G10" s="1">
        <v>6</v>
      </c>
      <c r="H10" s="1">
        <v>11</v>
      </c>
      <c r="I10" s="1">
        <v>16</v>
      </c>
      <c r="J10" s="1">
        <v>11</v>
      </c>
      <c r="K10" s="1">
        <v>12</v>
      </c>
      <c r="L10" s="1">
        <v>6</v>
      </c>
      <c r="M10" s="1">
        <v>11</v>
      </c>
      <c r="N10" s="1">
        <v>16</v>
      </c>
      <c r="O10" s="1">
        <f t="shared" si="0"/>
        <v>11.2</v>
      </c>
      <c r="Q10" s="9"/>
      <c r="T10" s="11"/>
    </row>
    <row r="11" spans="1:20" x14ac:dyDescent="0.2">
      <c r="A11" s="2" t="s">
        <v>40</v>
      </c>
      <c r="B11" s="14" t="str">
        <f>B7</f>
        <v>Guaraná Antarctica</v>
      </c>
      <c r="C11" s="14">
        <f>C6</f>
        <v>3.69</v>
      </c>
      <c r="D11" s="2" t="s">
        <v>66</v>
      </c>
      <c r="E11" s="1">
        <v>13</v>
      </c>
      <c r="F11" s="1">
        <v>14</v>
      </c>
      <c r="G11" s="1">
        <v>7</v>
      </c>
      <c r="H11" s="1">
        <v>10</v>
      </c>
      <c r="I11" s="1">
        <v>1</v>
      </c>
      <c r="J11" s="1">
        <v>13</v>
      </c>
      <c r="K11" s="1">
        <v>14</v>
      </c>
      <c r="L11" s="1">
        <v>7</v>
      </c>
      <c r="M11" s="1">
        <v>10</v>
      </c>
      <c r="N11" s="1">
        <v>1</v>
      </c>
      <c r="O11" s="1">
        <f t="shared" si="0"/>
        <v>9</v>
      </c>
      <c r="Q11" s="9"/>
    </row>
    <row r="12" spans="1:20" x14ac:dyDescent="0.2">
      <c r="A12" s="2" t="s">
        <v>41</v>
      </c>
      <c r="B12" s="14" t="str">
        <f>B8</f>
        <v>Pepsi Cola</v>
      </c>
      <c r="C12" s="14">
        <f>C5</f>
        <v>3.59</v>
      </c>
      <c r="D12" s="14" t="str">
        <f>D11</f>
        <v>vidro retornável</v>
      </c>
      <c r="E12" s="1">
        <v>15</v>
      </c>
      <c r="F12" s="1">
        <v>16</v>
      </c>
      <c r="G12" s="1">
        <v>8</v>
      </c>
      <c r="H12" s="1">
        <v>9</v>
      </c>
      <c r="I12" s="1">
        <v>2</v>
      </c>
      <c r="J12" s="1">
        <v>15</v>
      </c>
      <c r="K12" s="1">
        <v>16</v>
      </c>
      <c r="L12" s="1">
        <v>8</v>
      </c>
      <c r="M12" s="1">
        <v>9</v>
      </c>
      <c r="N12" s="1">
        <v>2</v>
      </c>
      <c r="O12" s="1">
        <f t="shared" si="0"/>
        <v>10</v>
      </c>
      <c r="Q12" s="9"/>
    </row>
    <row r="13" spans="1:20" x14ac:dyDescent="0.2">
      <c r="A13" s="2" t="s">
        <v>42</v>
      </c>
      <c r="B13" s="14" t="str">
        <f>B5</f>
        <v>Fanta Laranja</v>
      </c>
      <c r="C13" s="14">
        <f>C6</f>
        <v>3.69</v>
      </c>
      <c r="D13" s="2" t="s">
        <v>58</v>
      </c>
      <c r="E13" s="1">
        <v>2</v>
      </c>
      <c r="F13" s="1">
        <v>1</v>
      </c>
      <c r="G13" s="1">
        <v>9</v>
      </c>
      <c r="H13" s="1">
        <v>8</v>
      </c>
      <c r="I13" s="1">
        <v>4</v>
      </c>
      <c r="J13" s="1">
        <v>2</v>
      </c>
      <c r="K13" s="1">
        <v>1</v>
      </c>
      <c r="L13" s="1">
        <v>9</v>
      </c>
      <c r="M13" s="1">
        <v>8</v>
      </c>
      <c r="N13" s="1">
        <v>4</v>
      </c>
      <c r="O13" s="1">
        <f t="shared" si="0"/>
        <v>4.8</v>
      </c>
      <c r="Q13" s="9"/>
      <c r="T13" s="11"/>
    </row>
    <row r="14" spans="1:20" x14ac:dyDescent="0.2">
      <c r="A14" s="2" t="s">
        <v>48</v>
      </c>
      <c r="B14" s="14" t="str">
        <f>B6</f>
        <v>Coca Cola</v>
      </c>
      <c r="C14" s="14">
        <f>C5</f>
        <v>3.59</v>
      </c>
      <c r="D14" s="14" t="str">
        <f>D13</f>
        <v>lata</v>
      </c>
      <c r="E14" s="1">
        <v>4</v>
      </c>
      <c r="F14" s="1">
        <v>3</v>
      </c>
      <c r="G14" s="1">
        <v>10</v>
      </c>
      <c r="H14" s="1">
        <v>7</v>
      </c>
      <c r="I14" s="1">
        <v>5</v>
      </c>
      <c r="J14" s="1">
        <v>4</v>
      </c>
      <c r="K14" s="1">
        <v>3</v>
      </c>
      <c r="L14" s="1">
        <v>10</v>
      </c>
      <c r="M14" s="1">
        <v>7</v>
      </c>
      <c r="N14" s="1">
        <v>5</v>
      </c>
      <c r="O14" s="1">
        <f t="shared" si="0"/>
        <v>5.8</v>
      </c>
      <c r="P14" s="2"/>
      <c r="Q14" s="9"/>
    </row>
    <row r="15" spans="1:20" x14ac:dyDescent="0.2">
      <c r="A15" s="2" t="s">
        <v>49</v>
      </c>
      <c r="B15" s="14" t="str">
        <f>B7</f>
        <v>Guaraná Antarctica</v>
      </c>
      <c r="C15" s="14">
        <f>C8</f>
        <v>3.99</v>
      </c>
      <c r="D15" s="14" t="str">
        <f>D13</f>
        <v>lata</v>
      </c>
      <c r="E15" s="1">
        <v>6</v>
      </c>
      <c r="F15" s="1">
        <v>5</v>
      </c>
      <c r="G15" s="1">
        <v>11</v>
      </c>
      <c r="H15" s="1">
        <v>6</v>
      </c>
      <c r="I15" s="1">
        <v>7</v>
      </c>
      <c r="J15" s="1">
        <v>6</v>
      </c>
      <c r="K15" s="1">
        <v>5</v>
      </c>
      <c r="L15" s="1">
        <v>11</v>
      </c>
      <c r="M15" s="1">
        <v>6</v>
      </c>
      <c r="N15" s="1">
        <v>7</v>
      </c>
      <c r="O15" s="1">
        <f t="shared" si="0"/>
        <v>7</v>
      </c>
    </row>
    <row r="16" spans="1:20" x14ac:dyDescent="0.2">
      <c r="A16" s="2" t="s">
        <v>50</v>
      </c>
      <c r="B16" s="14" t="str">
        <f>B8</f>
        <v>Pepsi Cola</v>
      </c>
      <c r="C16" s="14">
        <f>C7</f>
        <v>3.79</v>
      </c>
      <c r="D16" s="14" t="str">
        <f>D13</f>
        <v>lata</v>
      </c>
      <c r="E16" s="1">
        <v>8</v>
      </c>
      <c r="F16" s="1">
        <v>7</v>
      </c>
      <c r="G16" s="1">
        <v>12</v>
      </c>
      <c r="H16" s="1">
        <v>5</v>
      </c>
      <c r="I16" s="1">
        <v>8</v>
      </c>
      <c r="J16" s="1">
        <v>8</v>
      </c>
      <c r="K16" s="1">
        <v>7</v>
      </c>
      <c r="L16" s="1">
        <v>12</v>
      </c>
      <c r="M16" s="1">
        <v>5</v>
      </c>
      <c r="N16" s="1">
        <v>8</v>
      </c>
      <c r="O16" s="1">
        <f t="shared" si="0"/>
        <v>8</v>
      </c>
    </row>
    <row r="17" spans="1:15" x14ac:dyDescent="0.2">
      <c r="A17" s="2" t="s">
        <v>51</v>
      </c>
      <c r="B17" s="14" t="str">
        <f>B5</f>
        <v>Fanta Laranja</v>
      </c>
      <c r="C17" s="14">
        <f>C7</f>
        <v>3.79</v>
      </c>
      <c r="D17" s="14" t="str">
        <f>D11</f>
        <v>vidro retornável</v>
      </c>
      <c r="E17" s="1">
        <v>10</v>
      </c>
      <c r="F17" s="1">
        <v>9</v>
      </c>
      <c r="G17" s="1">
        <v>13</v>
      </c>
      <c r="H17" s="1">
        <v>4</v>
      </c>
      <c r="I17" s="1">
        <v>10</v>
      </c>
      <c r="J17" s="1">
        <v>10</v>
      </c>
      <c r="K17" s="1">
        <v>9</v>
      </c>
      <c r="L17" s="1">
        <v>13</v>
      </c>
      <c r="M17" s="1">
        <v>4</v>
      </c>
      <c r="N17" s="1">
        <v>10</v>
      </c>
      <c r="O17" s="1">
        <f t="shared" si="0"/>
        <v>9.1999999999999993</v>
      </c>
    </row>
    <row r="18" spans="1:15" x14ac:dyDescent="0.2">
      <c r="A18" s="2" t="s">
        <v>52</v>
      </c>
      <c r="B18" s="14" t="str">
        <f>B6</f>
        <v>Coca Cola</v>
      </c>
      <c r="C18" s="14">
        <f>C8</f>
        <v>3.99</v>
      </c>
      <c r="D18" s="14" t="str">
        <f>D11</f>
        <v>vidro retornável</v>
      </c>
      <c r="E18" s="1">
        <v>12</v>
      </c>
      <c r="F18" s="1">
        <v>11</v>
      </c>
      <c r="G18" s="1">
        <v>14</v>
      </c>
      <c r="H18" s="1">
        <v>3</v>
      </c>
      <c r="I18" s="1">
        <v>11</v>
      </c>
      <c r="J18" s="1">
        <v>12</v>
      </c>
      <c r="K18" s="1">
        <v>11</v>
      </c>
      <c r="L18" s="1">
        <v>14</v>
      </c>
      <c r="M18" s="1">
        <v>3</v>
      </c>
      <c r="N18" s="1">
        <v>11</v>
      </c>
      <c r="O18" s="1">
        <f t="shared" si="0"/>
        <v>10.199999999999999</v>
      </c>
    </row>
    <row r="19" spans="1:15" x14ac:dyDescent="0.2">
      <c r="A19" s="2" t="s">
        <v>53</v>
      </c>
      <c r="B19" s="14" t="str">
        <f>B7</f>
        <v>Guaraná Antarctica</v>
      </c>
      <c r="C19" s="14">
        <f>C5</f>
        <v>3.59</v>
      </c>
      <c r="D19" s="14" t="str">
        <f>D9</f>
        <v>long-neck</v>
      </c>
      <c r="E19" s="1">
        <v>14</v>
      </c>
      <c r="F19" s="1">
        <v>13</v>
      </c>
      <c r="G19" s="1">
        <v>15</v>
      </c>
      <c r="H19" s="1">
        <v>2</v>
      </c>
      <c r="I19" s="1">
        <v>13</v>
      </c>
      <c r="J19" s="1">
        <v>14</v>
      </c>
      <c r="K19" s="1">
        <v>13</v>
      </c>
      <c r="L19" s="1">
        <v>15</v>
      </c>
      <c r="M19" s="1">
        <v>2</v>
      </c>
      <c r="N19" s="1">
        <v>13</v>
      </c>
      <c r="O19" s="1">
        <f t="shared" si="0"/>
        <v>11.4</v>
      </c>
    </row>
    <row r="20" spans="1:15" x14ac:dyDescent="0.2">
      <c r="A20" s="2" t="s">
        <v>54</v>
      </c>
      <c r="B20" s="14" t="str">
        <f>B8</f>
        <v>Pepsi Cola</v>
      </c>
      <c r="C20" s="14">
        <f>C6</f>
        <v>3.69</v>
      </c>
      <c r="D20" s="14" t="str">
        <f>D9</f>
        <v>long-neck</v>
      </c>
      <c r="E20" s="1">
        <v>16</v>
      </c>
      <c r="F20" s="1">
        <v>15</v>
      </c>
      <c r="G20" s="1">
        <v>16</v>
      </c>
      <c r="H20" s="1">
        <v>1</v>
      </c>
      <c r="I20" s="1">
        <v>14</v>
      </c>
      <c r="J20" s="1">
        <v>16</v>
      </c>
      <c r="K20" s="1">
        <v>15</v>
      </c>
      <c r="L20" s="1">
        <v>16</v>
      </c>
      <c r="M20" s="1">
        <v>1</v>
      </c>
      <c r="N20" s="1">
        <v>14</v>
      </c>
      <c r="O20" s="1">
        <f t="shared" si="0"/>
        <v>12.4</v>
      </c>
    </row>
    <row r="21" spans="1:15" x14ac:dyDescent="0.2">
      <c r="B21" s="2"/>
      <c r="C21" s="2"/>
      <c r="E21" s="1">
        <f>SUM(E5:E20)</f>
        <v>136</v>
      </c>
      <c r="F21" s="1">
        <f t="shared" ref="F21:N21" si="1">SUM(F5:F20)</f>
        <v>136</v>
      </c>
      <c r="G21" s="1">
        <f t="shared" si="1"/>
        <v>136</v>
      </c>
      <c r="H21" s="1">
        <f t="shared" si="1"/>
        <v>136</v>
      </c>
      <c r="I21" s="1">
        <f t="shared" si="1"/>
        <v>136</v>
      </c>
      <c r="J21" s="1">
        <f t="shared" si="1"/>
        <v>136</v>
      </c>
      <c r="K21" s="1">
        <f t="shared" si="1"/>
        <v>136</v>
      </c>
      <c r="L21" s="1">
        <f t="shared" si="1"/>
        <v>136</v>
      </c>
      <c r="M21" s="1">
        <f t="shared" si="1"/>
        <v>136</v>
      </c>
      <c r="N21" s="1">
        <f t="shared" si="1"/>
        <v>136</v>
      </c>
      <c r="O21" s="1">
        <f t="shared" si="0"/>
        <v>136</v>
      </c>
    </row>
    <row r="22" spans="1:15" x14ac:dyDescent="0.2">
      <c r="B22" s="2"/>
      <c r="C22" s="2"/>
    </row>
    <row r="23" spans="1:15" x14ac:dyDescent="0.2">
      <c r="B23" s="2"/>
      <c r="C23" s="2"/>
    </row>
    <row r="24" spans="1:15" x14ac:dyDescent="0.2">
      <c r="B24" s="2"/>
      <c r="C24" s="2"/>
    </row>
    <row r="25" spans="1:15" x14ac:dyDescent="0.2">
      <c r="B25" s="2"/>
      <c r="C25" s="2"/>
    </row>
    <row r="26" spans="1:15" x14ac:dyDescent="0.2">
      <c r="B26" s="2"/>
      <c r="C26" s="2"/>
    </row>
    <row r="27" spans="1:15" x14ac:dyDescent="0.2">
      <c r="B27" s="2"/>
      <c r="C27" s="2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5" sqref="I25"/>
    </sheetView>
  </sheetViews>
  <sheetFormatPr defaultRowHeight="12.75" x14ac:dyDescent="0.2"/>
  <cols>
    <col min="1" max="1" width="19.5703125" style="2" customWidth="1"/>
    <col min="2" max="2" width="11.28515625" style="2" customWidth="1"/>
    <col min="3" max="4" width="8.5703125" style="2" customWidth="1"/>
    <col min="5" max="5" width="10.28515625" style="2" customWidth="1"/>
    <col min="6" max="6" width="12.7109375" style="2" customWidth="1"/>
    <col min="7" max="7" width="11.5703125" style="2" customWidth="1"/>
    <col min="8" max="8" width="12.5703125" style="2" customWidth="1"/>
    <col min="9" max="9" width="11.7109375" style="2" customWidth="1"/>
    <col min="10" max="10" width="9" style="2" hidden="1" customWidth="1"/>
    <col min="11" max="11" width="13.140625" style="2" hidden="1" customWidth="1"/>
    <col min="12" max="12" width="10.7109375" style="2" customWidth="1"/>
    <col min="13" max="13" width="8.140625" style="2" customWidth="1"/>
    <col min="14" max="16384" width="9.140625" style="2"/>
  </cols>
  <sheetData>
    <row r="2" spans="1:11" x14ac:dyDescent="0.2">
      <c r="B2" s="2" t="s">
        <v>0</v>
      </c>
      <c r="C2" s="2" t="s">
        <v>0</v>
      </c>
      <c r="G2" s="2" t="s">
        <v>22</v>
      </c>
      <c r="H2" s="2" t="s">
        <v>23</v>
      </c>
      <c r="I2" s="2" t="s">
        <v>6</v>
      </c>
      <c r="J2" s="2" t="s">
        <v>32</v>
      </c>
      <c r="K2" s="2" t="s">
        <v>31</v>
      </c>
    </row>
    <row r="3" spans="1:11" x14ac:dyDescent="0.2">
      <c r="B3" s="2" t="s">
        <v>1</v>
      </c>
      <c r="C3" s="2" t="s">
        <v>1</v>
      </c>
      <c r="D3" s="2" t="s">
        <v>21</v>
      </c>
      <c r="E3" s="2" t="s">
        <v>21</v>
      </c>
      <c r="F3" s="2" t="s">
        <v>21</v>
      </c>
      <c r="G3" s="2" t="s">
        <v>24</v>
      </c>
      <c r="H3" s="2" t="s">
        <v>7</v>
      </c>
      <c r="K3" s="2" t="s">
        <v>8</v>
      </c>
    </row>
    <row r="4" spans="1:11" ht="13.5" customHeight="1" x14ac:dyDescent="0.2">
      <c r="B4" s="2" t="s">
        <v>2</v>
      </c>
      <c r="C4" s="2" t="s">
        <v>25</v>
      </c>
      <c r="E4" s="2" t="s">
        <v>26</v>
      </c>
      <c r="F4" s="2" t="s">
        <v>27</v>
      </c>
      <c r="H4" s="2" t="s">
        <v>28</v>
      </c>
    </row>
    <row r="5" spans="1:11" x14ac:dyDescent="0.2">
      <c r="A5" s="2" t="s">
        <v>55</v>
      </c>
    </row>
    <row r="6" spans="1:11" x14ac:dyDescent="0.2">
      <c r="A6" s="2" t="str">
        <f>opções!B5</f>
        <v>Fanta Laranja</v>
      </c>
      <c r="B6" s="8">
        <f>(opções!O5+opções!O9+opções!O13+opções!O17)/4</f>
        <v>7.1999999999999993</v>
      </c>
      <c r="C6" s="8">
        <f>(1+2+3+4+5+6+7+8+9+10+11+12+13+14+15+16)/16</f>
        <v>8.5</v>
      </c>
      <c r="D6" s="9">
        <f>(B6-C6)</f>
        <v>-1.3000000000000007</v>
      </c>
      <c r="E6" s="4">
        <f>+D6^2</f>
        <v>1.6900000000000019</v>
      </c>
      <c r="F6" s="4">
        <f>IF(D6&gt;0,E6*$E$27,-E6*$E$27)</f>
        <v>-1.2772791686348626</v>
      </c>
      <c r="G6" s="4">
        <f>IF(D6&gt;0,SQRT(F6),-SQRT(-F6))</f>
        <v>-1.1301677612792105</v>
      </c>
      <c r="H6" s="3"/>
      <c r="I6" s="9">
        <f>(B6-B$30)/(B$29-B$30)</f>
        <v>0.1632653061224488</v>
      </c>
      <c r="J6" s="9"/>
      <c r="K6" s="3"/>
    </row>
    <row r="7" spans="1:11" x14ac:dyDescent="0.2">
      <c r="A7" s="2" t="str">
        <f>opções!B6</f>
        <v>Coca Cola</v>
      </c>
      <c r="B7" s="8">
        <f>(opções!O6+opções!O10+opções!O14+opções!O18)/4</f>
        <v>8.3000000000000007</v>
      </c>
      <c r="C7" s="8">
        <f>(1+2+3+4+5+6+7+8+9+10+11+12+13+14+15+16)/16</f>
        <v>8.5</v>
      </c>
      <c r="D7" s="9">
        <f>(B7-C7)</f>
        <v>-0.19999999999999929</v>
      </c>
      <c r="E7" s="4">
        <f>+D7^2</f>
        <v>3.9999999999999716E-2</v>
      </c>
      <c r="F7" s="4">
        <f>IF(D7&gt;0,E7*$E$27,-E7*$E$27)</f>
        <v>-3.0231459612659217E-2</v>
      </c>
      <c r="G7" s="4">
        <f>IF(D7&gt;0,SQRT(F7),-SQRT(-F7))</f>
        <v>-0.17387196327372398</v>
      </c>
      <c r="H7" s="3"/>
      <c r="I7" s="9">
        <f>(B7-B$30)/(B$29-B$30)</f>
        <v>0.38775510204081653</v>
      </c>
      <c r="J7" s="9"/>
      <c r="K7" s="3"/>
    </row>
    <row r="8" spans="1:11" x14ac:dyDescent="0.2">
      <c r="A8" s="2" t="str">
        <f>opções!B7</f>
        <v>Guaraná Antarctica</v>
      </c>
      <c r="B8" s="8">
        <f>(opções!O7+opções!O11+opções!O15+opções!O19)/4</f>
        <v>8.6999999999999993</v>
      </c>
      <c r="C8" s="8">
        <f>(1+2+3+4+5+6+7+8+9+10+11+12+13+14+15+16)/16</f>
        <v>8.5</v>
      </c>
      <c r="D8" s="9">
        <f>(B8-C8)</f>
        <v>0.19999999999999929</v>
      </c>
      <c r="E8" s="4">
        <f>+D8^2</f>
        <v>3.9999999999999716E-2</v>
      </c>
      <c r="F8" s="4">
        <f>IF(D8&gt;0,E8*$E$27,-E8*$E$27)</f>
        <v>3.0231459612659217E-2</v>
      </c>
      <c r="G8" s="4">
        <f>IF(D8&gt;0,SQRT(F8),-SQRT(-F8))</f>
        <v>0.17387196327372398</v>
      </c>
      <c r="H8" s="3"/>
      <c r="I8" s="9">
        <f>(B8-B$30)/(B$29-B$30)</f>
        <v>0.46938775510204073</v>
      </c>
      <c r="J8" s="9"/>
      <c r="K8" s="3"/>
    </row>
    <row r="9" spans="1:11" x14ac:dyDescent="0.2">
      <c r="A9" s="2" t="str">
        <f>opções!B8</f>
        <v>Pepsi Cola</v>
      </c>
      <c r="B9" s="8">
        <f>(opções!O8+opções!O12+opções!O16+opções!O20)/4</f>
        <v>9.8000000000000007</v>
      </c>
      <c r="C9" s="8">
        <f>(1+2+3+4+5+6+7+8+9+10+11+12+13+14+15+16)/16</f>
        <v>8.5</v>
      </c>
      <c r="D9" s="9">
        <f>(B9-C9)</f>
        <v>1.3000000000000007</v>
      </c>
      <c r="E9" s="4">
        <f>+D9^2</f>
        <v>1.6900000000000019</v>
      </c>
      <c r="F9" s="4">
        <f>IF(D9&gt;0,E9*$E$27,-E9*$E$27)</f>
        <v>1.2772791686348626</v>
      </c>
      <c r="G9" s="4">
        <f>IF(D9&gt;0,SQRT(F9),-SQRT(-F9))</f>
        <v>1.1301677612792105</v>
      </c>
      <c r="H9" s="3"/>
      <c r="I9" s="9">
        <f>(B9-B$30)/(B$29-B$30)</f>
        <v>0.69387755102040849</v>
      </c>
      <c r="J9" s="9"/>
      <c r="K9" s="3"/>
    </row>
    <row r="10" spans="1:11" x14ac:dyDescent="0.2">
      <c r="B10" s="8"/>
      <c r="C10" s="8"/>
      <c r="E10" s="4"/>
      <c r="F10" s="4"/>
      <c r="G10" s="4">
        <f>ABS(G6)+ABS(G7)+ABS(G8)+ABS(G9)</f>
        <v>2.608079449105869</v>
      </c>
      <c r="H10" s="3">
        <f>+G10/$G$25</f>
        <v>0.23437500000000006</v>
      </c>
      <c r="I10" s="3"/>
      <c r="J10" s="7">
        <f>MAX(I6:I8)-MIN(I6:I8)</f>
        <v>0.30612244897959195</v>
      </c>
      <c r="K10" s="6" t="e">
        <f>J10/$J$25</f>
        <v>#REF!</v>
      </c>
    </row>
    <row r="11" spans="1:11" x14ac:dyDescent="0.2">
      <c r="A11" s="2" t="str">
        <f>opções!C2</f>
        <v xml:space="preserve">Preço </v>
      </c>
      <c r="B11" s="8"/>
      <c r="C11" s="8"/>
      <c r="E11" s="4"/>
      <c r="F11" s="4"/>
    </row>
    <row r="12" spans="1:11" x14ac:dyDescent="0.2">
      <c r="A12" s="2">
        <f>opções!C5</f>
        <v>3.59</v>
      </c>
      <c r="B12" s="8">
        <f>(opções!O5+opções!O12+opções!O14+opções!O19)/4</f>
        <v>7.9499999999999993</v>
      </c>
      <c r="C12" s="8">
        <f>(1+2+3+4+5+6+7+8+9+10+11+12+13+14+15+16)/16</f>
        <v>8.5</v>
      </c>
      <c r="D12" s="9">
        <f>(B12-C12)</f>
        <v>-0.55000000000000071</v>
      </c>
      <c r="E12" s="4">
        <f>+D12^2</f>
        <v>0.30250000000000077</v>
      </c>
      <c r="F12" s="4">
        <f>IF(D12&gt;0,E12*$E$27,-E12*$E$27)</f>
        <v>-0.22862541332073755</v>
      </c>
      <c r="G12" s="4">
        <f>IF(D12&gt;0,SQRT(F12),-SQRT(-F12))</f>
        <v>-0.47814789900274324</v>
      </c>
      <c r="I12" s="9">
        <f>(B12-B$30)/(B$29-B$30)</f>
        <v>0.31632653061224475</v>
      </c>
      <c r="J12" s="9"/>
      <c r="K12" s="3"/>
    </row>
    <row r="13" spans="1:11" x14ac:dyDescent="0.2">
      <c r="A13" s="2">
        <f>opções!C6</f>
        <v>3.69</v>
      </c>
      <c r="B13" s="8">
        <f>(opções!O6+opções!O11+opções!O13+opções!O20)/4</f>
        <v>8.0500000000000007</v>
      </c>
      <c r="C13" s="8">
        <f>(1+2+3+4+5+6+7+8+9+10+11+12+13+14+15+16)/16</f>
        <v>8.5</v>
      </c>
      <c r="D13" s="9">
        <f>(B13-C13)</f>
        <v>-0.44999999999999929</v>
      </c>
      <c r="E13" s="4">
        <f>+D13^2</f>
        <v>0.20249999999999935</v>
      </c>
      <c r="F13" s="4">
        <f>IF(D13&gt;0,E13*$E$27,-E13*$E$27)</f>
        <v>-0.15304676428908789</v>
      </c>
      <c r="G13" s="4">
        <f>IF(D13&gt;0,SQRT(F13),-SQRT(-F13))</f>
        <v>-0.39121191736587974</v>
      </c>
      <c r="I13" s="9">
        <f>(B13-B$30)/(B$29-B$30)</f>
        <v>0.33673469387755117</v>
      </c>
      <c r="J13" s="9"/>
      <c r="K13" s="3"/>
    </row>
    <row r="14" spans="1:11" x14ac:dyDescent="0.2">
      <c r="A14" s="2">
        <f>opções!C7</f>
        <v>3.79</v>
      </c>
      <c r="B14" s="8">
        <f>(opções!O7+opções!O10+opções!O16+opções!O17)/4</f>
        <v>8.9499999999999993</v>
      </c>
      <c r="C14" s="8">
        <f>(1+2+3+4+5+6+7+8+9+10+11+12+13+14+15+16)/16</f>
        <v>8.5</v>
      </c>
      <c r="D14" s="9">
        <f>(B14-C14)</f>
        <v>0.44999999999999929</v>
      </c>
      <c r="E14" s="4">
        <f>+D14^2</f>
        <v>0.20249999999999935</v>
      </c>
      <c r="F14" s="4">
        <f>IF(D14&gt;0,E14*$E$27,-E14*$E$27)</f>
        <v>0.15304676428908789</v>
      </c>
      <c r="G14" s="4">
        <f>IF(D14&gt;0,SQRT(F14),-SQRT(-F14))</f>
        <v>0.39121191736587974</v>
      </c>
      <c r="I14" s="9">
        <f>(B14-B$30)/(B$29-B$30)</f>
        <v>0.52040816326530603</v>
      </c>
      <c r="J14" s="9"/>
      <c r="K14" s="3"/>
    </row>
    <row r="15" spans="1:11" x14ac:dyDescent="0.2">
      <c r="A15" s="2">
        <f>opções!C8</f>
        <v>3.99</v>
      </c>
      <c r="B15" s="8">
        <f>(opções!O8+opções!O9+opções!O15+opções!O18)/4</f>
        <v>9.0500000000000007</v>
      </c>
      <c r="C15" s="8">
        <f>(1+2+3+4+5+6+7+8+9+10+11+12+13+14+15+16)/16</f>
        <v>8.5</v>
      </c>
      <c r="D15" s="9">
        <f>(B15-C15)</f>
        <v>0.55000000000000071</v>
      </c>
      <c r="E15" s="4">
        <f>+D15^2</f>
        <v>0.30250000000000077</v>
      </c>
      <c r="F15" s="4">
        <f>IF(D15&gt;0,E15*$E$27,-E15*$E$27)</f>
        <v>0.22862541332073755</v>
      </c>
      <c r="G15" s="4">
        <f>IF(D15&gt;0,SQRT(F15),-SQRT(-F15))</f>
        <v>0.47814789900274324</v>
      </c>
      <c r="I15" s="9">
        <f>(B15-B$30)/(B$29-B$30)</f>
        <v>0.54081632653061251</v>
      </c>
      <c r="J15" s="9"/>
      <c r="K15" s="3"/>
    </row>
    <row r="16" spans="1:11" x14ac:dyDescent="0.2">
      <c r="B16" s="8"/>
      <c r="C16" s="8"/>
      <c r="E16" s="4"/>
      <c r="F16" s="4"/>
      <c r="G16" s="4">
        <f>ABS(G12)+ABS(G13)+ABS(G14)+ABS(G15)</f>
        <v>1.7387196327372458</v>
      </c>
      <c r="H16" s="3">
        <f>+G16/$G$25</f>
        <v>0.15625000000000003</v>
      </c>
      <c r="I16" s="3"/>
      <c r="J16" s="7">
        <f>MAX(I12:I14)-MIN(I12:I14)</f>
        <v>0.20408163265306128</v>
      </c>
      <c r="K16" s="6" t="e">
        <f>J16/$J$25</f>
        <v>#REF!</v>
      </c>
    </row>
    <row r="17" spans="1:11" x14ac:dyDescent="0.2">
      <c r="B17" s="8"/>
      <c r="C17" s="8"/>
      <c r="D17" s="9"/>
      <c r="E17" s="4"/>
      <c r="F17" s="4"/>
      <c r="G17" s="4"/>
      <c r="H17" s="3"/>
      <c r="J17" s="7" t="e">
        <f>MAX(#REF!)-MIN(#REF!)</f>
        <v>#REF!</v>
      </c>
      <c r="K17" s="6" t="e">
        <f>J17/$J$25</f>
        <v>#REF!</v>
      </c>
    </row>
    <row r="18" spans="1:11" x14ac:dyDescent="0.2">
      <c r="A18" s="2" t="str">
        <f>opções!D2</f>
        <v>embalagem</v>
      </c>
      <c r="B18" s="8"/>
      <c r="C18" s="8"/>
      <c r="D18" s="9"/>
      <c r="E18" s="4"/>
      <c r="F18" s="4"/>
      <c r="G18" s="4"/>
    </row>
    <row r="19" spans="1:11" x14ac:dyDescent="0.2">
      <c r="A19" s="2" t="str">
        <f>opções!D5</f>
        <v>plástico</v>
      </c>
      <c r="B19" s="8">
        <f>(opções!O5+opções!O6+opções!O7+opções!O8)/4</f>
        <v>6.7</v>
      </c>
      <c r="C19" s="8">
        <f>(1+2+3+4+5+6+7+8+9+10+11+12+13+14+15+16)/16</f>
        <v>8.5</v>
      </c>
      <c r="D19" s="9">
        <f>(B19-C19)</f>
        <v>-1.7999999999999998</v>
      </c>
      <c r="E19" s="4">
        <f>+D19^2</f>
        <v>3.2399999999999993</v>
      </c>
      <c r="F19" s="4">
        <f>IF(D19&gt;0,E19*$E$27,-E19*$E$27)</f>
        <v>-2.4487482286254134</v>
      </c>
      <c r="G19" s="4">
        <f>IF(D19&gt;0,SQRT(F19),-SQRT(-F19))</f>
        <v>-1.5648476694635212</v>
      </c>
      <c r="I19" s="9">
        <f>(B19-B$30)/(B$29-B$30)</f>
        <v>6.1224489795918352E-2</v>
      </c>
      <c r="J19" s="9"/>
      <c r="K19" s="3"/>
    </row>
    <row r="20" spans="1:11" x14ac:dyDescent="0.2">
      <c r="A20" s="2" t="str">
        <f>opções!D9</f>
        <v>long-neck</v>
      </c>
      <c r="B20" s="8">
        <f>(opções!O9+opções!O10+opções!O19+opções!O20)/4</f>
        <v>11.299999999999999</v>
      </c>
      <c r="C20" s="8">
        <f>(1+2+3+4+5+6+7+8+9+10+11+12+13+14+15+16)/16</f>
        <v>8.5</v>
      </c>
      <c r="D20" s="9">
        <f>(B20-C20)</f>
        <v>2.7999999999999989</v>
      </c>
      <c r="E20" s="4">
        <f>+D20^2</f>
        <v>7.8399999999999936</v>
      </c>
      <c r="F20" s="4">
        <f>IF(D20&gt;0,E20*$E$27,-E20*$E$27)</f>
        <v>5.9253660840812437</v>
      </c>
      <c r="G20" s="4">
        <f>IF(D20&gt;0,SQRT(F20),-SQRT(-F20))</f>
        <v>2.4342074858321432</v>
      </c>
      <c r="I20" s="9">
        <f>(B20-B$30)/(B$29-B$30)</f>
        <v>1</v>
      </c>
      <c r="J20" s="9"/>
      <c r="K20" s="3"/>
    </row>
    <row r="21" spans="1:11" x14ac:dyDescent="0.2">
      <c r="A21" s="2" t="str">
        <f>opções!D11</f>
        <v>vidro retornável</v>
      </c>
      <c r="B21" s="8">
        <f>(opções!O11+opções!O12+opções!O17+opções!O18)/4</f>
        <v>9.6</v>
      </c>
      <c r="C21" s="8">
        <f>(1+2+3+4+5+6+7+8+9+10+11+12+13+14+15+16)/16</f>
        <v>8.5</v>
      </c>
      <c r="D21" s="9">
        <f>(B21-C21)</f>
        <v>1.0999999999999996</v>
      </c>
      <c r="E21" s="4">
        <f>+D21^2</f>
        <v>1.2099999999999993</v>
      </c>
      <c r="F21" s="4">
        <f>IF(D21&gt;0,E21*$E$27,-E21*$E$27)</f>
        <v>0.9145016532829473</v>
      </c>
      <c r="G21" s="4">
        <f>IF(D21&gt;0,SQRT(F21),-SQRT(-F21))</f>
        <v>0.95629579800548492</v>
      </c>
      <c r="I21" s="9">
        <f>(B21-B$30)/(B$29-B$30)</f>
        <v>0.65306122448979598</v>
      </c>
      <c r="J21" s="9"/>
      <c r="K21" s="3"/>
    </row>
    <row r="22" spans="1:11" x14ac:dyDescent="0.2">
      <c r="A22" s="2" t="str">
        <f>opções!D14</f>
        <v>lata</v>
      </c>
      <c r="B22" s="8">
        <f>(opções!O13+opções!O14+opções!O15+opções!O16)/4</f>
        <v>6.4</v>
      </c>
      <c r="C22" s="8">
        <f>(1+2+3+4+5+6+7+8+9+10+11+12+13+14+15+16)/16</f>
        <v>8.5</v>
      </c>
      <c r="D22" s="9">
        <f>(B22-C22)</f>
        <v>-2.0999999999999996</v>
      </c>
      <c r="E22" s="4">
        <f>+D22^2</f>
        <v>4.4099999999999984</v>
      </c>
      <c r="F22" s="4">
        <f>IF(D22&gt;0,E22*$E$27,-E22*$E$27)</f>
        <v>-3.3330184222957011</v>
      </c>
      <c r="G22" s="4">
        <f>IF(D22&gt;0,SQRT(F22),-SQRT(-F22))</f>
        <v>-1.8256556143741078</v>
      </c>
      <c r="I22" s="9">
        <f>(B22-B$30)/(B$29-B$30)</f>
        <v>0</v>
      </c>
      <c r="J22" s="9"/>
      <c r="K22" s="3"/>
    </row>
    <row r="23" spans="1:11" x14ac:dyDescent="0.2">
      <c r="B23" s="8"/>
      <c r="C23" s="8"/>
      <c r="D23" s="9"/>
      <c r="E23" s="4"/>
      <c r="F23" s="4"/>
      <c r="G23" s="4">
        <f>ABS(G19)+ABS(G20)+ABS(G21)+ABS(G22)</f>
        <v>6.7810065676752576</v>
      </c>
      <c r="H23" s="3">
        <f>+G23/$G$25</f>
        <v>0.609375</v>
      </c>
      <c r="J23" s="7">
        <f>MAX(I19:I20)-MIN(I19:I20)</f>
        <v>0.93877551020408168</v>
      </c>
      <c r="K23" s="6" t="e">
        <f>J23/$J$25</f>
        <v>#REF!</v>
      </c>
    </row>
    <row r="24" spans="1:11" x14ac:dyDescent="0.2">
      <c r="A24" s="2" t="s">
        <v>3</v>
      </c>
      <c r="F24" s="4"/>
      <c r="G24" s="4"/>
      <c r="I24" s="3"/>
      <c r="J24" s="3"/>
    </row>
    <row r="25" spans="1:11" x14ac:dyDescent="0.2">
      <c r="A25" s="2" t="s">
        <v>4</v>
      </c>
      <c r="E25" s="8">
        <f>SUM(E6:E22)</f>
        <v>21.169999999999995</v>
      </c>
      <c r="G25" s="4">
        <f>+G10+G16+G23</f>
        <v>11.127805649518372</v>
      </c>
      <c r="H25" s="3">
        <f>SUM(H10:H23)</f>
        <v>1</v>
      </c>
      <c r="I25" s="8"/>
      <c r="J25" s="8" t="e">
        <f>SUM(J6:J23)</f>
        <v>#REF!</v>
      </c>
      <c r="K25" s="3" t="e">
        <f>SUM(K6:K23)</f>
        <v>#REF!</v>
      </c>
    </row>
    <row r="27" spans="1:11" x14ac:dyDescent="0.2">
      <c r="A27" s="2" t="s">
        <v>5</v>
      </c>
      <c r="E27" s="5">
        <f>16/E25</f>
        <v>0.75578649031648582</v>
      </c>
    </row>
    <row r="29" spans="1:11" x14ac:dyDescent="0.2">
      <c r="A29" s="2" t="s">
        <v>29</v>
      </c>
      <c r="B29" s="9">
        <f>MAX(B6:B22)</f>
        <v>11.299999999999999</v>
      </c>
    </row>
    <row r="30" spans="1:11" x14ac:dyDescent="0.2">
      <c r="A30" s="2" t="s">
        <v>30</v>
      </c>
      <c r="B30" s="9">
        <f>MIN(B6:B22)</f>
        <v>6.4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29"/>
  <sheetViews>
    <sheetView topLeftCell="A6" workbookViewId="0">
      <selection activeCell="N21" sqref="N21"/>
    </sheetView>
  </sheetViews>
  <sheetFormatPr defaultRowHeight="12.75" x14ac:dyDescent="0.2"/>
  <cols>
    <col min="1" max="1" width="18.28515625" style="2" customWidth="1"/>
    <col min="2" max="2" width="13.28515625" style="12" customWidth="1"/>
  </cols>
  <sheetData>
    <row r="5" spans="1:2" x14ac:dyDescent="0.2">
      <c r="A5" s="2" t="s">
        <v>55</v>
      </c>
      <c r="B5" s="2" t="s">
        <v>6</v>
      </c>
    </row>
    <row r="6" spans="1:2" x14ac:dyDescent="0.2">
      <c r="A6" s="2" t="str">
        <f>Resultado!A6</f>
        <v>Fanta Laranja</v>
      </c>
      <c r="B6" s="13">
        <f>Resultado!I6</f>
        <v>0.1632653061224488</v>
      </c>
    </row>
    <row r="7" spans="1:2" x14ac:dyDescent="0.2">
      <c r="A7" s="2" t="str">
        <f>Resultado!A7</f>
        <v>Coca Cola</v>
      </c>
      <c r="B7" s="13">
        <f>Resultado!I7</f>
        <v>0.38775510204081653</v>
      </c>
    </row>
    <row r="8" spans="1:2" x14ac:dyDescent="0.2">
      <c r="A8" s="2" t="str">
        <f>Resultado!A8</f>
        <v>Guaraná Antarctica</v>
      </c>
      <c r="B8" s="13">
        <f>Resultado!I8</f>
        <v>0.46938775510204073</v>
      </c>
    </row>
    <row r="9" spans="1:2" x14ac:dyDescent="0.2">
      <c r="A9" s="2" t="str">
        <f>Resultado!A9</f>
        <v>Pepsi Cola</v>
      </c>
      <c r="B9" s="13">
        <f>Resultado!I9</f>
        <v>0.69387755102040849</v>
      </c>
    </row>
    <row r="10" spans="1:2" x14ac:dyDescent="0.2">
      <c r="B10" s="13"/>
    </row>
    <row r="11" spans="1:2" x14ac:dyDescent="0.2">
      <c r="A11" s="2" t="str">
        <f>Resultado!A11</f>
        <v xml:space="preserve">Preço </v>
      </c>
      <c r="B11" s="13"/>
    </row>
    <row r="12" spans="1:2" x14ac:dyDescent="0.2">
      <c r="A12" s="2">
        <f>Resultado!A12</f>
        <v>3.59</v>
      </c>
      <c r="B12" s="13">
        <f>Resultado!I12</f>
        <v>0.31632653061224475</v>
      </c>
    </row>
    <row r="13" spans="1:2" x14ac:dyDescent="0.2">
      <c r="A13" s="2">
        <f>Resultado!A13</f>
        <v>3.69</v>
      </c>
      <c r="B13" s="13">
        <f>Resultado!I13</f>
        <v>0.33673469387755117</v>
      </c>
    </row>
    <row r="14" spans="1:2" x14ac:dyDescent="0.2">
      <c r="A14" s="2">
        <f>Resultado!A14</f>
        <v>3.79</v>
      </c>
      <c r="B14" s="13">
        <f>Resultado!I14</f>
        <v>0.52040816326530603</v>
      </c>
    </row>
    <row r="15" spans="1:2" x14ac:dyDescent="0.2">
      <c r="A15" s="8">
        <f>Resultado!A15</f>
        <v>3.99</v>
      </c>
      <c r="B15" s="13">
        <f>Resultado!I15</f>
        <v>0.54081632653061251</v>
      </c>
    </row>
    <row r="16" spans="1:2" x14ac:dyDescent="0.2">
      <c r="B16" s="13"/>
    </row>
    <row r="17" spans="1:2" x14ac:dyDescent="0.2">
      <c r="B17" s="13"/>
    </row>
    <row r="18" spans="1:2" x14ac:dyDescent="0.2">
      <c r="A18" s="2" t="str">
        <f>Resultado!A18</f>
        <v>embalagem</v>
      </c>
      <c r="B18" s="13"/>
    </row>
    <row r="19" spans="1:2" x14ac:dyDescent="0.2">
      <c r="A19" s="2" t="str">
        <f>Resultado!A19</f>
        <v>plástico</v>
      </c>
      <c r="B19" s="13">
        <f>Resultado!I19</f>
        <v>6.1224489795918352E-2</v>
      </c>
    </row>
    <row r="20" spans="1:2" x14ac:dyDescent="0.2">
      <c r="A20" s="2" t="str">
        <f>Resultado!A20</f>
        <v>long-neck</v>
      </c>
      <c r="B20" s="13">
        <f>Resultado!I20</f>
        <v>1</v>
      </c>
    </row>
    <row r="21" spans="1:2" x14ac:dyDescent="0.2">
      <c r="A21" s="2" t="str">
        <f>Resultado!A21</f>
        <v>vidro retornável</v>
      </c>
      <c r="B21" s="13">
        <f>Resultado!I21</f>
        <v>0.65306122448979598</v>
      </c>
    </row>
    <row r="22" spans="1:2" x14ac:dyDescent="0.2">
      <c r="A22" s="2" t="str">
        <f>Resultado!A22</f>
        <v>lata</v>
      </c>
      <c r="B22" s="13">
        <f>Resultado!I22</f>
        <v>0</v>
      </c>
    </row>
    <row r="28" spans="1:2" x14ac:dyDescent="0.2">
      <c r="B28" s="13"/>
    </row>
    <row r="29" spans="1:2" x14ac:dyDescent="0.2">
      <c r="B29" s="13"/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4" workbookViewId="0">
      <selection activeCell="K19" sqref="K19"/>
    </sheetView>
  </sheetViews>
  <sheetFormatPr defaultRowHeight="12.75" x14ac:dyDescent="0.2"/>
  <cols>
    <col min="1" max="1" width="12.28515625" style="1" customWidth="1"/>
    <col min="2" max="2" width="18.5703125" style="2" customWidth="1"/>
    <col min="3" max="3" width="12.42578125" style="2" customWidth="1"/>
    <col min="4" max="4" width="17" style="2" customWidth="1"/>
    <col min="5" max="5" width="12" style="2" customWidth="1"/>
    <col min="6" max="6" width="12.42578125" style="2" customWidth="1"/>
    <col min="7" max="16384" width="9.140625" style="2"/>
  </cols>
  <sheetData>
    <row r="2" spans="1:6" x14ac:dyDescent="0.2">
      <c r="A2" s="2" t="s">
        <v>33</v>
      </c>
      <c r="C2" s="2" t="s">
        <v>44</v>
      </c>
    </row>
    <row r="3" spans="1:6" x14ac:dyDescent="0.2">
      <c r="A3" s="2"/>
    </row>
    <row r="4" spans="1:6" x14ac:dyDescent="0.2">
      <c r="E4" s="2" t="s">
        <v>62</v>
      </c>
      <c r="F4" s="2" t="s">
        <v>45</v>
      </c>
    </row>
    <row r="5" spans="1:6" x14ac:dyDescent="0.2">
      <c r="B5" s="2" t="s">
        <v>47</v>
      </c>
      <c r="C5" s="2" t="s">
        <v>61</v>
      </c>
      <c r="D5" s="2" t="s">
        <v>57</v>
      </c>
      <c r="E5" s="2" t="s">
        <v>43</v>
      </c>
      <c r="F5" s="2" t="s">
        <v>46</v>
      </c>
    </row>
    <row r="6" spans="1:6" x14ac:dyDescent="0.2">
      <c r="C6" s="1"/>
    </row>
    <row r="7" spans="1:6" x14ac:dyDescent="0.2">
      <c r="A7" s="2" t="s">
        <v>34</v>
      </c>
      <c r="B7" s="2" t="s">
        <v>67</v>
      </c>
      <c r="C7" s="15">
        <v>3.59</v>
      </c>
      <c r="D7" s="2" t="s">
        <v>59</v>
      </c>
      <c r="E7" s="9">
        <f>Resultado!I6+Resultado!I12+Resultado!I19</f>
        <v>0.54081632653061185</v>
      </c>
      <c r="F7" s="10">
        <f>(E7/$E$24)*100</f>
        <v>26.6331658291457</v>
      </c>
    </row>
    <row r="8" spans="1:6" x14ac:dyDescent="0.2">
      <c r="A8" s="2" t="s">
        <v>35</v>
      </c>
      <c r="B8" s="2" t="s">
        <v>63</v>
      </c>
      <c r="C8" s="15">
        <v>3.69</v>
      </c>
      <c r="D8" s="2" t="str">
        <f>D7</f>
        <v>plástico</v>
      </c>
      <c r="E8" s="9">
        <f>Resultado!I7+Resultado!I13+Resultado!I19</f>
        <v>0.78571428571428603</v>
      </c>
      <c r="F8" s="10">
        <f t="shared" ref="F8:F22" si="0">(E8/$E$24)*100</f>
        <v>38.693467336683426</v>
      </c>
    </row>
    <row r="9" spans="1:6" x14ac:dyDescent="0.2">
      <c r="A9" s="2" t="s">
        <v>36</v>
      </c>
      <c r="B9" s="2" t="s">
        <v>64</v>
      </c>
      <c r="C9" s="15">
        <v>3.79</v>
      </c>
      <c r="D9" s="2" t="str">
        <f>D7</f>
        <v>plástico</v>
      </c>
      <c r="E9" s="9">
        <f>Resultado!I8+Resultado!I14+Resultado!I19</f>
        <v>1.0510204081632653</v>
      </c>
      <c r="F9" s="10">
        <f t="shared" si="0"/>
        <v>51.758793969849229</v>
      </c>
    </row>
    <row r="10" spans="1:6" x14ac:dyDescent="0.2">
      <c r="A10" s="2" t="s">
        <v>37</v>
      </c>
      <c r="B10" s="2" t="s">
        <v>65</v>
      </c>
      <c r="C10" s="15">
        <v>3.99</v>
      </c>
      <c r="D10" s="2" t="str">
        <f>D7</f>
        <v>plástico</v>
      </c>
      <c r="E10" s="9">
        <f>Resultado!I9+Resultado!I15+Resultado!I19</f>
        <v>1.2959183673469394</v>
      </c>
      <c r="F10" s="10">
        <f t="shared" si="0"/>
        <v>63.819095477386945</v>
      </c>
    </row>
    <row r="11" spans="1:6" x14ac:dyDescent="0.2">
      <c r="A11" s="2" t="s">
        <v>38</v>
      </c>
      <c r="B11" s="2" t="str">
        <f>B7</f>
        <v>Fanta Laranja</v>
      </c>
      <c r="C11" s="15">
        <f>C10</f>
        <v>3.99</v>
      </c>
      <c r="D11" s="2" t="s">
        <v>60</v>
      </c>
      <c r="E11" s="9">
        <f>Resultado!I6+Resultado!I15+Resultado!I20</f>
        <v>1.7040816326530615</v>
      </c>
      <c r="F11" s="10">
        <f t="shared" si="0"/>
        <v>83.919597989949736</v>
      </c>
    </row>
    <row r="12" spans="1:6" x14ac:dyDescent="0.2">
      <c r="A12" s="2" t="s">
        <v>39</v>
      </c>
      <c r="B12" s="2" t="str">
        <f>B8</f>
        <v>Coca Cola</v>
      </c>
      <c r="C12" s="15">
        <f>C9</f>
        <v>3.79</v>
      </c>
      <c r="D12" s="2" t="str">
        <f>D11</f>
        <v>long-neck</v>
      </c>
      <c r="E12" s="9">
        <f>+Resultado!I7+Resultado!I14+Resultado!I20</f>
        <v>1.9081632653061225</v>
      </c>
      <c r="F12" s="10">
        <f t="shared" si="0"/>
        <v>93.969849246231135</v>
      </c>
    </row>
    <row r="13" spans="1:6" x14ac:dyDescent="0.2">
      <c r="A13" s="2" t="s">
        <v>40</v>
      </c>
      <c r="B13" s="2" t="str">
        <f>B9</f>
        <v>Guaraná Antarctica</v>
      </c>
      <c r="C13" s="15">
        <f>C8</f>
        <v>3.69</v>
      </c>
      <c r="D13" s="2" t="s">
        <v>66</v>
      </c>
      <c r="E13" s="9">
        <f>Resultado!I8+Resultado!I13+Resultado!I21</f>
        <v>1.4591836734693879</v>
      </c>
      <c r="F13" s="10">
        <f t="shared" si="0"/>
        <v>71.859296482412049</v>
      </c>
    </row>
    <row r="14" spans="1:6" x14ac:dyDescent="0.2">
      <c r="A14" s="2" t="s">
        <v>41</v>
      </c>
      <c r="B14" s="2" t="str">
        <f>B10</f>
        <v>Pepsi Cola</v>
      </c>
      <c r="C14" s="15">
        <f>C7</f>
        <v>3.59</v>
      </c>
      <c r="D14" s="2" t="str">
        <f>D13</f>
        <v>vidro retornável</v>
      </c>
      <c r="E14" s="9">
        <f>Resultado!I9+Resultado!I12+Resultado!I21</f>
        <v>1.6632653061224492</v>
      </c>
      <c r="F14" s="10">
        <f t="shared" si="0"/>
        <v>81.909547738693462</v>
      </c>
    </row>
    <row r="15" spans="1:6" x14ac:dyDescent="0.2">
      <c r="A15" s="2" t="s">
        <v>42</v>
      </c>
      <c r="B15" s="2" t="str">
        <f>B7</f>
        <v>Fanta Laranja</v>
      </c>
      <c r="C15" s="15">
        <f>C8</f>
        <v>3.69</v>
      </c>
      <c r="D15" s="2" t="s">
        <v>58</v>
      </c>
      <c r="E15" s="9">
        <f>Resultado!I6+Resultado!I13+Resultado!I22</f>
        <v>0.5</v>
      </c>
      <c r="F15" s="10">
        <f t="shared" si="0"/>
        <v>24.62311557788944</v>
      </c>
    </row>
    <row r="16" spans="1:6" x14ac:dyDescent="0.2">
      <c r="A16" s="2" t="s">
        <v>48</v>
      </c>
      <c r="B16" s="2" t="str">
        <f>B8</f>
        <v>Coca Cola</v>
      </c>
      <c r="C16" s="15">
        <f>C7</f>
        <v>3.59</v>
      </c>
      <c r="D16" s="2" t="str">
        <f>D15</f>
        <v>lata</v>
      </c>
      <c r="E16" s="9">
        <f>Resultado!I7+Resultado!I12+Resultado!I22</f>
        <v>0.70408163265306123</v>
      </c>
      <c r="F16" s="10">
        <f t="shared" si="0"/>
        <v>34.673366834170842</v>
      </c>
    </row>
    <row r="17" spans="1:6" x14ac:dyDescent="0.2">
      <c r="A17" s="2" t="s">
        <v>49</v>
      </c>
      <c r="B17" s="2" t="str">
        <f>B9</f>
        <v>Guaraná Antarctica</v>
      </c>
      <c r="C17" s="15">
        <f>C10</f>
        <v>3.99</v>
      </c>
      <c r="D17" s="2" t="str">
        <f>D15</f>
        <v>lata</v>
      </c>
      <c r="E17" s="9">
        <f>Resultado!I8+Resultado!I15+Resultado!I22</f>
        <v>1.0102040816326532</v>
      </c>
      <c r="F17" s="10">
        <f t="shared" si="0"/>
        <v>49.748743718592955</v>
      </c>
    </row>
    <row r="18" spans="1:6" x14ac:dyDescent="0.2">
      <c r="A18" s="2" t="s">
        <v>50</v>
      </c>
      <c r="B18" s="2" t="str">
        <f>B10</f>
        <v>Pepsi Cola</v>
      </c>
      <c r="C18" s="15">
        <f>C9</f>
        <v>3.79</v>
      </c>
      <c r="D18" s="2" t="str">
        <f>D15</f>
        <v>lata</v>
      </c>
      <c r="E18" s="9">
        <f>Resultado!I9+Resultado!I14+Resultado!I22</f>
        <v>1.2142857142857144</v>
      </c>
      <c r="F18" s="10">
        <f t="shared" si="0"/>
        <v>59.798994974874361</v>
      </c>
    </row>
    <row r="19" spans="1:6" x14ac:dyDescent="0.2">
      <c r="A19" s="2" t="s">
        <v>51</v>
      </c>
      <c r="B19" s="2" t="str">
        <f>B7</f>
        <v>Fanta Laranja</v>
      </c>
      <c r="C19" s="15">
        <f>C9</f>
        <v>3.79</v>
      </c>
      <c r="D19" s="2" t="str">
        <f>D13</f>
        <v>vidro retornável</v>
      </c>
      <c r="E19" s="9">
        <f>Resultado!I6+Resultado!I14+Resultado!I21</f>
        <v>1.3367346938775508</v>
      </c>
      <c r="F19" s="10">
        <f t="shared" si="0"/>
        <v>65.829145728643184</v>
      </c>
    </row>
    <row r="20" spans="1:6" x14ac:dyDescent="0.2">
      <c r="A20" s="2" t="s">
        <v>52</v>
      </c>
      <c r="B20" s="2" t="str">
        <f>B8</f>
        <v>Coca Cola</v>
      </c>
      <c r="C20" s="15">
        <f>C10</f>
        <v>3.99</v>
      </c>
      <c r="D20" s="2" t="str">
        <f>D13</f>
        <v>vidro retornável</v>
      </c>
      <c r="E20" s="9">
        <f>Resultado!I7+Resultado!I15+Resultado!I21</f>
        <v>1.581632653061225</v>
      </c>
      <c r="F20" s="10">
        <f t="shared" si="0"/>
        <v>77.889447236180914</v>
      </c>
    </row>
    <row r="21" spans="1:6" x14ac:dyDescent="0.2">
      <c r="A21" s="2" t="s">
        <v>53</v>
      </c>
      <c r="B21" s="2" t="str">
        <f>B9</f>
        <v>Guaraná Antarctica</v>
      </c>
      <c r="C21" s="15">
        <f>C7</f>
        <v>3.59</v>
      </c>
      <c r="D21" s="2" t="str">
        <f>D11</f>
        <v>long-neck</v>
      </c>
      <c r="E21" s="9">
        <f>Resultado!I8+Resultado!I12+Resultado!I20</f>
        <v>1.7857142857142856</v>
      </c>
      <c r="F21" s="10">
        <f t="shared" si="0"/>
        <v>87.939698492462284</v>
      </c>
    </row>
    <row r="22" spans="1:6" x14ac:dyDescent="0.2">
      <c r="A22" s="2" t="s">
        <v>54</v>
      </c>
      <c r="B22" s="2" t="str">
        <f>B10</f>
        <v>Pepsi Cola</v>
      </c>
      <c r="C22" s="15">
        <f>C8</f>
        <v>3.69</v>
      </c>
      <c r="D22" s="2" t="str">
        <f>D11</f>
        <v>long-neck</v>
      </c>
      <c r="E22" s="9">
        <f>Resultado!I9+Resultado!I13+Resultado!I20</f>
        <v>2.0306122448979598</v>
      </c>
      <c r="F22" s="10">
        <f t="shared" si="0"/>
        <v>100</v>
      </c>
    </row>
    <row r="24" spans="1:6" x14ac:dyDescent="0.2">
      <c r="D24" s="8"/>
      <c r="E24" s="8">
        <f>MAXA(E7:E22)</f>
        <v>2.0306122448979598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opções</vt:lpstr>
      <vt:lpstr>Resultado</vt:lpstr>
      <vt:lpstr>graficos</vt:lpstr>
      <vt:lpstr>resumo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Pcwin</dc:creator>
  <cp:lastModifiedBy>roberto assef</cp:lastModifiedBy>
  <cp:lastPrinted>2003-03-24T16:27:37Z</cp:lastPrinted>
  <dcterms:created xsi:type="dcterms:W3CDTF">2001-10-17T16:01:45Z</dcterms:created>
  <dcterms:modified xsi:type="dcterms:W3CDTF">2021-04-20T13:51:19Z</dcterms:modified>
</cp:coreProperties>
</file>