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11340" windowHeight="6030" activeTab="1"/>
  </bookViews>
  <sheets>
    <sheet name="tabela 12.1" sheetId="2" r:id="rId1"/>
    <sheet name="tabela 12.2" sheetId="1" r:id="rId2"/>
  </sheets>
  <calcPr calcId="145621"/>
</workbook>
</file>

<file path=xl/calcChain.xml><?xml version="1.0" encoding="utf-8"?>
<calcChain xmlns="http://schemas.openxmlformats.org/spreadsheetml/2006/main">
  <c r="C4" i="2" l="1"/>
  <c r="D4" i="2"/>
  <c r="B5" i="2"/>
  <c r="B4" i="1" s="1"/>
  <c r="C5" i="2"/>
  <c r="D8" i="2"/>
  <c r="E8" i="2" s="1"/>
  <c r="F8" i="2" s="1"/>
  <c r="G8" i="2" s="1"/>
  <c r="H8" i="2" s="1"/>
  <c r="I8" i="2" s="1"/>
  <c r="J8" i="2" s="1"/>
  <c r="K8" i="2" s="1"/>
  <c r="C14" i="2"/>
  <c r="D14" i="2" s="1"/>
  <c r="E14" i="2"/>
  <c r="F14" i="2" s="1"/>
  <c r="G14" i="2" s="1"/>
  <c r="H14" i="2" s="1"/>
  <c r="I14" i="2" s="1"/>
  <c r="J14" i="2" s="1"/>
  <c r="K14" i="2" s="1"/>
  <c r="C19" i="2"/>
  <c r="D19" i="2"/>
  <c r="D21" i="2"/>
  <c r="E21" i="2" s="1"/>
  <c r="F21" i="2" s="1"/>
  <c r="G21" i="2" s="1"/>
  <c r="H21" i="2"/>
  <c r="I21" i="2" s="1"/>
  <c r="J21" i="2" s="1"/>
  <c r="K21" i="2" s="1"/>
  <c r="B32" i="2"/>
  <c r="B35" i="2" s="1"/>
  <c r="B13" i="1" s="1"/>
  <c r="C32" i="2"/>
  <c r="B33" i="2"/>
  <c r="C33" i="2"/>
  <c r="C41" i="2" s="1"/>
  <c r="B34" i="2"/>
  <c r="C34" i="2"/>
  <c r="C35" i="2"/>
  <c r="C42" i="2"/>
  <c r="B43" i="2"/>
  <c r="C4" i="1"/>
  <c r="C5" i="1"/>
  <c r="C6" i="1" s="1"/>
  <c r="B8" i="1"/>
  <c r="B11" i="1" s="1"/>
  <c r="C8" i="1"/>
  <c r="C11" i="1" s="1"/>
  <c r="L13" i="1"/>
  <c r="B14" i="1"/>
  <c r="B5" i="1" l="1"/>
  <c r="B6" i="1"/>
  <c r="B16" i="1" s="1"/>
  <c r="D33" i="2"/>
  <c r="D41" i="2" s="1"/>
  <c r="E4" i="2"/>
  <c r="D5" i="2"/>
  <c r="D4" i="1" s="1"/>
  <c r="D32" i="2"/>
  <c r="E19" i="2"/>
  <c r="D8" i="1"/>
  <c r="D11" i="1" s="1"/>
  <c r="C40" i="2"/>
  <c r="C43" i="2" s="1"/>
  <c r="C14" i="1" s="1"/>
  <c r="D34" i="2"/>
  <c r="D42" i="2" s="1"/>
  <c r="D35" i="2" l="1"/>
  <c r="D40" i="2"/>
  <c r="D43" i="2" s="1"/>
  <c r="D14" i="1" s="1"/>
  <c r="D5" i="1"/>
  <c r="D6" i="1" s="1"/>
  <c r="D16" i="1" s="1"/>
  <c r="E5" i="2"/>
  <c r="E4" i="1" s="1"/>
  <c r="E32" i="2"/>
  <c r="E34" i="2"/>
  <c r="E42" i="2" s="1"/>
  <c r="F4" i="2"/>
  <c r="E33" i="2"/>
  <c r="E41" i="2" s="1"/>
  <c r="C16" i="1"/>
  <c r="F19" i="2"/>
  <c r="E8" i="1"/>
  <c r="E11" i="1" s="1"/>
  <c r="E5" i="1" l="1"/>
  <c r="E6" i="1" s="1"/>
  <c r="E16" i="1" s="1"/>
  <c r="G4" i="2"/>
  <c r="F33" i="2"/>
  <c r="F41" i="2" s="1"/>
  <c r="F34" i="2"/>
  <c r="F42" i="2" s="1"/>
  <c r="F32" i="2"/>
  <c r="F5" i="2"/>
  <c r="F4" i="1" s="1"/>
  <c r="G19" i="2"/>
  <c r="F8" i="1"/>
  <c r="F11" i="1" s="1"/>
  <c r="E35" i="2"/>
  <c r="E40" i="2"/>
  <c r="E43" i="2" s="1"/>
  <c r="E14" i="1" s="1"/>
  <c r="G8" i="1" l="1"/>
  <c r="G11" i="1" s="1"/>
  <c r="H19" i="2"/>
  <c r="F5" i="1"/>
  <c r="F6" i="1"/>
  <c r="F16" i="1" s="1"/>
  <c r="G34" i="2"/>
  <c r="G42" i="2" s="1"/>
  <c r="G5" i="2"/>
  <c r="G4" i="1" s="1"/>
  <c r="G32" i="2"/>
  <c r="G33" i="2"/>
  <c r="G41" i="2" s="1"/>
  <c r="H4" i="2"/>
  <c r="F35" i="2"/>
  <c r="F40" i="2"/>
  <c r="F43" i="2" s="1"/>
  <c r="F14" i="1" s="1"/>
  <c r="G5" i="1" l="1"/>
  <c r="G6" i="1" s="1"/>
  <c r="G16" i="1" s="1"/>
  <c r="I19" i="2"/>
  <c r="H8" i="1"/>
  <c r="H11" i="1" s="1"/>
  <c r="H33" i="2"/>
  <c r="H41" i="2" s="1"/>
  <c r="I4" i="2"/>
  <c r="H5" i="2"/>
  <c r="H4" i="1" s="1"/>
  <c r="H32" i="2"/>
  <c r="H34" i="2"/>
  <c r="H42" i="2" s="1"/>
  <c r="G40" i="2"/>
  <c r="G43" i="2" s="1"/>
  <c r="G14" i="1" s="1"/>
  <c r="G35" i="2"/>
  <c r="H5" i="1" l="1"/>
  <c r="H6" i="1" s="1"/>
  <c r="H16" i="1" s="1"/>
  <c r="J19" i="2"/>
  <c r="I8" i="1"/>
  <c r="I11" i="1" s="1"/>
  <c r="I5" i="2"/>
  <c r="I4" i="1" s="1"/>
  <c r="I32" i="2"/>
  <c r="I34" i="2"/>
  <c r="I42" i="2" s="1"/>
  <c r="J4" i="2"/>
  <c r="I33" i="2"/>
  <c r="I41" i="2" s="1"/>
  <c r="H35" i="2"/>
  <c r="H40" i="2"/>
  <c r="H43" i="2" s="1"/>
  <c r="H14" i="1" s="1"/>
  <c r="K19" i="2" l="1"/>
  <c r="K8" i="1" s="1"/>
  <c r="K11" i="1" s="1"/>
  <c r="J8" i="1"/>
  <c r="J11" i="1" s="1"/>
  <c r="I35" i="2"/>
  <c r="I40" i="2"/>
  <c r="I43" i="2" s="1"/>
  <c r="I14" i="1" s="1"/>
  <c r="I5" i="1"/>
  <c r="I6" i="1"/>
  <c r="I16" i="1" s="1"/>
  <c r="K4" i="2"/>
  <c r="K5" i="2" s="1"/>
  <c r="K4" i="1" s="1"/>
  <c r="J33" i="2"/>
  <c r="J34" i="2"/>
  <c r="J32" i="2"/>
  <c r="J5" i="2"/>
  <c r="J4" i="1" s="1"/>
  <c r="J5" i="1" l="1"/>
  <c r="J6" i="1"/>
  <c r="K6" i="1"/>
  <c r="K5" i="1"/>
  <c r="J35" i="2"/>
  <c r="J40" i="2"/>
  <c r="K40" i="2"/>
  <c r="K43" i="2" s="1"/>
  <c r="K14" i="1" s="1"/>
  <c r="J42" i="2"/>
  <c r="K42" i="2"/>
  <c r="K41" i="2"/>
  <c r="J41" i="2"/>
  <c r="K16" i="1" l="1"/>
  <c r="J43" i="2"/>
  <c r="J14" i="1" s="1"/>
  <c r="J16" i="1" s="1"/>
  <c r="B25" i="1" s="1"/>
  <c r="L14" i="1" l="1"/>
  <c r="L16" i="1" s="1"/>
  <c r="B18" i="1" s="1"/>
  <c r="B27" i="1" s="1"/>
</calcChain>
</file>

<file path=xl/sharedStrings.xml><?xml version="1.0" encoding="utf-8"?>
<sst xmlns="http://schemas.openxmlformats.org/spreadsheetml/2006/main" count="102" uniqueCount="45">
  <si>
    <t>1. VENDAS PREVISTAS ( R$/ANO)</t>
  </si>
  <si>
    <t>LINHA</t>
  </si>
  <si>
    <t>ANO 1</t>
  </si>
  <si>
    <t>ANO 2</t>
  </si>
  <si>
    <t>ANO 3</t>
  </si>
  <si>
    <t>ANO 4</t>
  </si>
  <si>
    <t>ANO 5</t>
  </si>
  <si>
    <t>GERAL</t>
  </si>
  <si>
    <t>TOTAL</t>
  </si>
  <si>
    <t>% CRESC.ANUAL</t>
  </si>
  <si>
    <t>geral</t>
  </si>
  <si>
    <t>2. MARGENS DE CONTRIBUIÇÃO PREVISTAS %</t>
  </si>
  <si>
    <t>3. CUSTOS FIXOS OPERACIONAIS( R$/ANO)</t>
  </si>
  <si>
    <t>5. PRAZOS OPERACIONAIS</t>
  </si>
  <si>
    <t>VENDA</t>
  </si>
  <si>
    <t>COMPRA</t>
  </si>
  <si>
    <t>ESTOQUE MÉDIO</t>
  </si>
  <si>
    <t>6.CÁLCULO DO CAPITAL DE GIRO</t>
  </si>
  <si>
    <t>C.RECEBER</t>
  </si>
  <si>
    <t>ESTOQUES</t>
  </si>
  <si>
    <t>C.PAGAR</t>
  </si>
  <si>
    <t>7.MANUTENÇÃO DO CAPITAL DE GIRO R$</t>
  </si>
  <si>
    <t>ANOS</t>
  </si>
  <si>
    <t>RESIDUAL</t>
  </si>
  <si>
    <t>CAPITAL DE GIRO</t>
  </si>
  <si>
    <t>MANUTENÇÃO C.GIRO</t>
  </si>
  <si>
    <t>RECEITA DE VENDAS</t>
  </si>
  <si>
    <t>MARGEM DE CONTRIBUIÇÃO</t>
  </si>
  <si>
    <t>CUSTOS FIXOS OPERACIONAIS</t>
  </si>
  <si>
    <t>FLUXO LÍQUIDO DE CAIXA</t>
  </si>
  <si>
    <t>VALOR PRESENTE LÍQUIDO</t>
  </si>
  <si>
    <t>TAXA P/ VPL</t>
  </si>
  <si>
    <t>ANO 6</t>
  </si>
  <si>
    <t>ANO 7</t>
  </si>
  <si>
    <t>ANO 8</t>
  </si>
  <si>
    <t>ANO 9</t>
  </si>
  <si>
    <t>ANO 10</t>
  </si>
  <si>
    <t>CUSTO DAS VENDAS</t>
  </si>
  <si>
    <t>Depreciação</t>
  </si>
  <si>
    <t xml:space="preserve">Despesas de juros </t>
  </si>
  <si>
    <t>Custos Fixos c/efeito no caixa</t>
  </si>
  <si>
    <t>ATIVO NÃO OPERACIONAL</t>
  </si>
  <si>
    <t>PASSIVO NÃO OPERACIONAL</t>
  </si>
  <si>
    <t>VALOR DA EMPRESA</t>
  </si>
  <si>
    <t>PERPETUIDADE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</si>
</sst>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1" formatCode="_(* #,##0.00_);_(* \(#,##0.00\);_(* &quot;-&quot;??_);_(@_)"/>
    <numFmt numFmtId="179" formatCode="_(* #,##0_);_(* \(#,##0\);_(* &quot;-&quot;??_);_(@_)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71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3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38" fontId="2" fillId="0" borderId="0" xfId="0" applyNumberFormat="1" applyFont="1" applyAlignment="1">
      <alignment horizontal="center"/>
    </xf>
    <xf numFmtId="179" fontId="2" fillId="0" borderId="0" xfId="1" applyNumberFormat="1" applyFont="1" applyAlignment="1">
      <alignment horizontal="center"/>
    </xf>
    <xf numFmtId="3" fontId="3" fillId="2" borderId="0" xfId="0" applyNumberFormat="1" applyFont="1" applyFill="1" applyAlignment="1">
      <alignment horizontal="center"/>
    </xf>
    <xf numFmtId="3" fontId="2" fillId="2" borderId="0" xfId="0" applyNumberFormat="1" applyFont="1" applyFill="1" applyAlignment="1">
      <alignment horizontal="center"/>
    </xf>
    <xf numFmtId="38" fontId="3" fillId="2" borderId="0" xfId="0" applyNumberFormat="1" applyFont="1" applyFill="1" applyAlignment="1">
      <alignment horizontal="center"/>
    </xf>
    <xf numFmtId="38" fontId="2" fillId="2" borderId="0" xfId="0" applyNumberFormat="1" applyFont="1" applyFill="1" applyAlignment="1">
      <alignment horizontal="center"/>
    </xf>
    <xf numFmtId="10" fontId="3" fillId="0" borderId="0" xfId="0" applyNumberFormat="1" applyFont="1" applyAlignment="1">
      <alignment horizontal="center"/>
    </xf>
    <xf numFmtId="3" fontId="3" fillId="0" borderId="0" xfId="0" applyNumberFormat="1" applyFon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2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workbookViewId="0">
      <selection activeCell="M13" sqref="M13"/>
    </sheetView>
  </sheetViews>
  <sheetFormatPr defaultColWidth="11.42578125" defaultRowHeight="12.75" x14ac:dyDescent="0.2"/>
  <cols>
    <col min="1" max="1" width="43.28515625" style="3" bestFit="1" customWidth="1"/>
    <col min="2" max="6" width="10.140625" style="3" bestFit="1" customWidth="1"/>
    <col min="7" max="11" width="10.140625" style="4" bestFit="1" customWidth="1"/>
    <col min="12" max="16384" width="11.42578125" style="4"/>
  </cols>
  <sheetData>
    <row r="1" spans="1:11" x14ac:dyDescent="0.2">
      <c r="A1" s="1" t="s">
        <v>0</v>
      </c>
    </row>
    <row r="2" spans="1:11" x14ac:dyDescent="0.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32</v>
      </c>
      <c r="H2" s="3" t="s">
        <v>33</v>
      </c>
      <c r="I2" s="3" t="s">
        <v>34</v>
      </c>
      <c r="J2" s="3" t="s">
        <v>35</v>
      </c>
      <c r="K2" s="3" t="s">
        <v>36</v>
      </c>
    </row>
    <row r="4" spans="1:11" x14ac:dyDescent="0.2">
      <c r="A4" s="3" t="s">
        <v>7</v>
      </c>
      <c r="B4" s="6">
        <v>11530000</v>
      </c>
      <c r="C4" s="12">
        <f>B4*C$8</f>
        <v>11875900</v>
      </c>
      <c r="D4" s="12">
        <f t="shared" ref="D4:K4" si="0">C4*D$8</f>
        <v>12232177</v>
      </c>
      <c r="E4" s="12">
        <f t="shared" si="0"/>
        <v>12599142.310000001</v>
      </c>
      <c r="F4" s="12">
        <f t="shared" si="0"/>
        <v>12977116.579300001</v>
      </c>
      <c r="G4" s="12">
        <f t="shared" si="0"/>
        <v>13366430.076679002</v>
      </c>
      <c r="H4" s="12">
        <f t="shared" si="0"/>
        <v>13767422.978979373</v>
      </c>
      <c r="I4" s="12">
        <f t="shared" si="0"/>
        <v>14180445.668348756</v>
      </c>
      <c r="J4" s="12">
        <f t="shared" si="0"/>
        <v>14605859.03839922</v>
      </c>
      <c r="K4" s="12">
        <f t="shared" si="0"/>
        <v>15044034.809551196</v>
      </c>
    </row>
    <row r="5" spans="1:11" x14ac:dyDescent="0.2">
      <c r="A5" s="3" t="s">
        <v>8</v>
      </c>
      <c r="B5" s="6">
        <f>SUM(B4:B4)</f>
        <v>11530000</v>
      </c>
      <c r="C5" s="6">
        <f t="shared" ref="C5:K5" si="1">SUM(C4:C4)</f>
        <v>11875900</v>
      </c>
      <c r="D5" s="6">
        <f t="shared" si="1"/>
        <v>12232177</v>
      </c>
      <c r="E5" s="6">
        <f t="shared" si="1"/>
        <v>12599142.310000001</v>
      </c>
      <c r="F5" s="6">
        <f t="shared" si="1"/>
        <v>12977116.579300001</v>
      </c>
      <c r="G5" s="6">
        <f t="shared" si="1"/>
        <v>13366430.076679002</v>
      </c>
      <c r="H5" s="6">
        <f t="shared" si="1"/>
        <v>13767422.978979373</v>
      </c>
      <c r="I5" s="6">
        <f t="shared" si="1"/>
        <v>14180445.668348756</v>
      </c>
      <c r="J5" s="6">
        <f t="shared" si="1"/>
        <v>14605859.03839922</v>
      </c>
      <c r="K5" s="6">
        <f t="shared" si="1"/>
        <v>15044034.809551196</v>
      </c>
    </row>
    <row r="6" spans="1:11" x14ac:dyDescent="0.2">
      <c r="B6" s="6"/>
      <c r="C6" s="6"/>
      <c r="D6" s="6"/>
      <c r="E6" s="6"/>
      <c r="F6" s="6"/>
    </row>
    <row r="7" spans="1:11" x14ac:dyDescent="0.2">
      <c r="A7" s="3" t="s">
        <v>9</v>
      </c>
      <c r="B7" s="18"/>
      <c r="C7" s="19"/>
      <c r="D7" s="19"/>
      <c r="E7" s="19"/>
      <c r="F7" s="19"/>
    </row>
    <row r="8" spans="1:11" x14ac:dyDescent="0.2">
      <c r="A8" s="3" t="s">
        <v>10</v>
      </c>
      <c r="B8" s="18">
        <v>1</v>
      </c>
      <c r="C8" s="18">
        <v>1.03</v>
      </c>
      <c r="D8" s="18">
        <f>C8</f>
        <v>1.03</v>
      </c>
      <c r="E8" s="18">
        <f t="shared" ref="E8:K8" si="2">D8</f>
        <v>1.03</v>
      </c>
      <c r="F8" s="18">
        <f t="shared" si="2"/>
        <v>1.03</v>
      </c>
      <c r="G8" s="18">
        <f t="shared" si="2"/>
        <v>1.03</v>
      </c>
      <c r="H8" s="18">
        <f t="shared" si="2"/>
        <v>1.03</v>
      </c>
      <c r="I8" s="18">
        <f t="shared" si="2"/>
        <v>1.03</v>
      </c>
      <c r="J8" s="18">
        <f t="shared" si="2"/>
        <v>1.03</v>
      </c>
      <c r="K8" s="18">
        <f t="shared" si="2"/>
        <v>1.03</v>
      </c>
    </row>
    <row r="11" spans="1:11" s="1" customFormat="1" x14ac:dyDescent="0.2">
      <c r="A11" s="1" t="s">
        <v>11</v>
      </c>
    </row>
    <row r="12" spans="1:11" x14ac:dyDescent="0.2">
      <c r="A12" s="3" t="s">
        <v>1</v>
      </c>
      <c r="B12" s="3" t="s">
        <v>2</v>
      </c>
      <c r="C12" s="3" t="s">
        <v>3</v>
      </c>
      <c r="D12" s="3" t="s">
        <v>4</v>
      </c>
      <c r="E12" s="3" t="s">
        <v>5</v>
      </c>
      <c r="F12" s="3" t="s">
        <v>6</v>
      </c>
      <c r="G12" s="3" t="s">
        <v>32</v>
      </c>
      <c r="H12" s="3" t="s">
        <v>33</v>
      </c>
      <c r="I12" s="3" t="s">
        <v>34</v>
      </c>
      <c r="J12" s="3" t="s">
        <v>35</v>
      </c>
      <c r="K12" s="3" t="s">
        <v>36</v>
      </c>
    </row>
    <row r="14" spans="1:11" x14ac:dyDescent="0.2">
      <c r="A14" s="3" t="s">
        <v>10</v>
      </c>
      <c r="B14" s="3">
        <v>45</v>
      </c>
      <c r="C14" s="3">
        <f>B14</f>
        <v>45</v>
      </c>
      <c r="D14" s="3">
        <f t="shared" ref="D14:K14" si="3">C14</f>
        <v>45</v>
      </c>
      <c r="E14" s="3">
        <f t="shared" si="3"/>
        <v>45</v>
      </c>
      <c r="F14" s="3">
        <f t="shared" si="3"/>
        <v>45</v>
      </c>
      <c r="G14" s="3">
        <f t="shared" si="3"/>
        <v>45</v>
      </c>
      <c r="H14" s="3">
        <f t="shared" si="3"/>
        <v>45</v>
      </c>
      <c r="I14" s="3">
        <f t="shared" si="3"/>
        <v>45</v>
      </c>
      <c r="J14" s="3">
        <f t="shared" si="3"/>
        <v>45</v>
      </c>
      <c r="K14" s="3">
        <f t="shared" si="3"/>
        <v>45</v>
      </c>
    </row>
    <row r="16" spans="1:11" s="1" customFormat="1" x14ac:dyDescent="0.2">
      <c r="A16" s="1" t="s">
        <v>12</v>
      </c>
    </row>
    <row r="17" spans="1:11" x14ac:dyDescent="0.2">
      <c r="B17" s="3" t="s">
        <v>2</v>
      </c>
      <c r="C17" s="3" t="s">
        <v>3</v>
      </c>
      <c r="D17" s="3" t="s">
        <v>4</v>
      </c>
      <c r="E17" s="3" t="s">
        <v>5</v>
      </c>
      <c r="F17" s="3" t="s">
        <v>6</v>
      </c>
      <c r="G17" s="3" t="s">
        <v>32</v>
      </c>
      <c r="H17" s="3" t="s">
        <v>33</v>
      </c>
      <c r="I17" s="3" t="s">
        <v>34</v>
      </c>
      <c r="J17" s="3" t="s">
        <v>35</v>
      </c>
      <c r="K17" s="3" t="s">
        <v>36</v>
      </c>
    </row>
    <row r="19" spans="1:11" x14ac:dyDescent="0.2">
      <c r="A19" s="3" t="s">
        <v>10</v>
      </c>
      <c r="B19" s="6">
        <v>5085200</v>
      </c>
      <c r="C19" s="12">
        <f>B19*C$21</f>
        <v>5186904</v>
      </c>
      <c r="D19" s="12">
        <f t="shared" ref="D19:K19" si="4">C19*D$21</f>
        <v>5290642.08</v>
      </c>
      <c r="E19" s="12">
        <f t="shared" si="4"/>
        <v>5396454.9216</v>
      </c>
      <c r="F19" s="12">
        <f t="shared" si="4"/>
        <v>5504384.0200319998</v>
      </c>
      <c r="G19" s="12">
        <f t="shared" si="4"/>
        <v>5614471.7004326396</v>
      </c>
      <c r="H19" s="12">
        <f t="shared" si="4"/>
        <v>5726761.1344412928</v>
      </c>
      <c r="I19" s="12">
        <f t="shared" si="4"/>
        <v>5841296.3571301186</v>
      </c>
      <c r="J19" s="12">
        <f t="shared" si="4"/>
        <v>5958122.284272721</v>
      </c>
      <c r="K19" s="12">
        <f t="shared" si="4"/>
        <v>6077284.7299581757</v>
      </c>
    </row>
    <row r="20" spans="1:11" x14ac:dyDescent="0.2">
      <c r="B20" s="6"/>
      <c r="C20" s="6"/>
      <c r="D20" s="6"/>
      <c r="E20" s="6"/>
      <c r="F20" s="6"/>
    </row>
    <row r="21" spans="1:11" x14ac:dyDescent="0.2">
      <c r="A21" s="3" t="s">
        <v>9</v>
      </c>
      <c r="B21" s="3">
        <v>1</v>
      </c>
      <c r="C21" s="18">
        <v>1.02</v>
      </c>
      <c r="D21" s="18">
        <f>C21</f>
        <v>1.02</v>
      </c>
      <c r="E21" s="18">
        <f t="shared" ref="E21:K21" si="5">D21</f>
        <v>1.02</v>
      </c>
      <c r="F21" s="18">
        <f t="shared" si="5"/>
        <v>1.02</v>
      </c>
      <c r="G21" s="18">
        <f t="shared" si="5"/>
        <v>1.02</v>
      </c>
      <c r="H21" s="18">
        <f t="shared" si="5"/>
        <v>1.02</v>
      </c>
      <c r="I21" s="18">
        <f t="shared" si="5"/>
        <v>1.02</v>
      </c>
      <c r="J21" s="18">
        <f t="shared" si="5"/>
        <v>1.02</v>
      </c>
      <c r="K21" s="18">
        <f t="shared" si="5"/>
        <v>1.02</v>
      </c>
    </row>
    <row r="24" spans="1:11" x14ac:dyDescent="0.2">
      <c r="A24" s="1" t="s">
        <v>13</v>
      </c>
    </row>
    <row r="25" spans="1:11" x14ac:dyDescent="0.2">
      <c r="B25" s="3" t="s">
        <v>3</v>
      </c>
      <c r="C25" s="3" t="s">
        <v>4</v>
      </c>
      <c r="D25" s="3" t="s">
        <v>5</v>
      </c>
      <c r="E25" s="3" t="s">
        <v>6</v>
      </c>
      <c r="F25" s="3" t="s">
        <v>32</v>
      </c>
      <c r="G25" s="3" t="s">
        <v>33</v>
      </c>
      <c r="H25" s="3" t="s">
        <v>34</v>
      </c>
      <c r="I25" s="3" t="s">
        <v>35</v>
      </c>
      <c r="J25" s="3" t="s">
        <v>36</v>
      </c>
    </row>
    <row r="26" spans="1:11" x14ac:dyDescent="0.2">
      <c r="A26" s="3" t="s">
        <v>14</v>
      </c>
      <c r="B26" s="3">
        <v>45</v>
      </c>
      <c r="C26" s="3">
        <v>45</v>
      </c>
      <c r="D26" s="3">
        <v>45</v>
      </c>
      <c r="E26" s="3">
        <v>45</v>
      </c>
      <c r="F26" s="3">
        <v>45</v>
      </c>
      <c r="G26" s="3">
        <v>45</v>
      </c>
      <c r="H26" s="3">
        <v>45</v>
      </c>
      <c r="I26" s="3">
        <v>45</v>
      </c>
      <c r="J26" s="3">
        <v>45</v>
      </c>
      <c r="K26" s="3"/>
    </row>
    <row r="27" spans="1:11" x14ac:dyDescent="0.2">
      <c r="A27" s="3" t="s">
        <v>15</v>
      </c>
      <c r="B27" s="3">
        <v>30</v>
      </c>
      <c r="C27" s="3">
        <v>30</v>
      </c>
      <c r="D27" s="3">
        <v>30</v>
      </c>
      <c r="E27" s="3">
        <v>30</v>
      </c>
      <c r="F27" s="3">
        <v>30</v>
      </c>
      <c r="G27" s="3">
        <v>30</v>
      </c>
      <c r="H27" s="3">
        <v>30</v>
      </c>
      <c r="I27" s="3">
        <v>30</v>
      </c>
      <c r="J27" s="3">
        <v>30</v>
      </c>
    </row>
    <row r="28" spans="1:11" x14ac:dyDescent="0.2">
      <c r="A28" s="3" t="s">
        <v>16</v>
      </c>
      <c r="B28" s="3">
        <v>30</v>
      </c>
      <c r="C28" s="3">
        <v>30</v>
      </c>
      <c r="D28" s="3">
        <v>30</v>
      </c>
      <c r="E28" s="3">
        <v>30</v>
      </c>
      <c r="F28" s="3">
        <v>30</v>
      </c>
      <c r="G28" s="3">
        <v>30</v>
      </c>
      <c r="H28" s="3">
        <v>30</v>
      </c>
      <c r="I28" s="3">
        <v>30</v>
      </c>
      <c r="J28" s="3">
        <v>30</v>
      </c>
    </row>
    <row r="30" spans="1:11" x14ac:dyDescent="0.2">
      <c r="A30" s="1" t="s">
        <v>17</v>
      </c>
    </row>
    <row r="31" spans="1:11" x14ac:dyDescent="0.2">
      <c r="B31" s="3" t="s">
        <v>3</v>
      </c>
      <c r="C31" s="3" t="s">
        <v>4</v>
      </c>
      <c r="D31" s="3" t="s">
        <v>5</v>
      </c>
      <c r="E31" s="3" t="s">
        <v>6</v>
      </c>
      <c r="F31" s="3" t="s">
        <v>32</v>
      </c>
      <c r="G31" s="3" t="s">
        <v>33</v>
      </c>
      <c r="H31" s="3" t="s">
        <v>34</v>
      </c>
      <c r="I31" s="3" t="s">
        <v>35</v>
      </c>
      <c r="J31" s="3" t="s">
        <v>36</v>
      </c>
    </row>
    <row r="32" spans="1:11" x14ac:dyDescent="0.2">
      <c r="A32" s="3" t="s">
        <v>18</v>
      </c>
      <c r="B32" s="12">
        <f t="shared" ref="B32:J32" si="6">-B4*B26/360</f>
        <v>-1441250</v>
      </c>
      <c r="C32" s="12">
        <f t="shared" si="6"/>
        <v>-1484487.5</v>
      </c>
      <c r="D32" s="12">
        <f t="shared" si="6"/>
        <v>-1529022.125</v>
      </c>
      <c r="E32" s="12">
        <f t="shared" si="6"/>
        <v>-1574892.7887500001</v>
      </c>
      <c r="F32" s="12">
        <f t="shared" si="6"/>
        <v>-1622139.5724125002</v>
      </c>
      <c r="G32" s="12">
        <f t="shared" si="6"/>
        <v>-1670803.7595848753</v>
      </c>
      <c r="H32" s="12">
        <f t="shared" si="6"/>
        <v>-1720927.8723724217</v>
      </c>
      <c r="I32" s="12">
        <f t="shared" si="6"/>
        <v>-1772555.7085435945</v>
      </c>
      <c r="J32" s="12">
        <f t="shared" si="6"/>
        <v>-1825732.3797999024</v>
      </c>
    </row>
    <row r="33" spans="1:11" x14ac:dyDescent="0.2">
      <c r="A33" s="3" t="s">
        <v>19</v>
      </c>
      <c r="B33" s="12">
        <f t="shared" ref="B33:J33" si="7">-(36%*B4)*B28/360</f>
        <v>-345900</v>
      </c>
      <c r="C33" s="12">
        <f t="shared" si="7"/>
        <v>-356277</v>
      </c>
      <c r="D33" s="12">
        <f t="shared" si="7"/>
        <v>-366965.31</v>
      </c>
      <c r="E33" s="12">
        <f t="shared" si="7"/>
        <v>-377974.26929999993</v>
      </c>
      <c r="F33" s="12">
        <f t="shared" si="7"/>
        <v>-389313.49737900001</v>
      </c>
      <c r="G33" s="12">
        <f t="shared" si="7"/>
        <v>-400992.90230037004</v>
      </c>
      <c r="H33" s="12">
        <f t="shared" si="7"/>
        <v>-413022.68936938111</v>
      </c>
      <c r="I33" s="12">
        <f t="shared" si="7"/>
        <v>-425413.37005046266</v>
      </c>
      <c r="J33" s="12">
        <f t="shared" si="7"/>
        <v>-438175.7711519766</v>
      </c>
    </row>
    <row r="34" spans="1:11" x14ac:dyDescent="0.2">
      <c r="A34" s="3" t="s">
        <v>20</v>
      </c>
      <c r="B34" s="12">
        <f t="shared" ref="B34:J34" si="8">-(36%*B4)*B27/360</f>
        <v>-345900</v>
      </c>
      <c r="C34" s="12">
        <f t="shared" si="8"/>
        <v>-356277</v>
      </c>
      <c r="D34" s="12">
        <f t="shared" si="8"/>
        <v>-366965.31</v>
      </c>
      <c r="E34" s="12">
        <f t="shared" si="8"/>
        <v>-377974.26929999993</v>
      </c>
      <c r="F34" s="12">
        <f t="shared" si="8"/>
        <v>-389313.49737900001</v>
      </c>
      <c r="G34" s="12">
        <f t="shared" si="8"/>
        <v>-400992.90230037004</v>
      </c>
      <c r="H34" s="12">
        <f t="shared" si="8"/>
        <v>-413022.68936938111</v>
      </c>
      <c r="I34" s="12">
        <f t="shared" si="8"/>
        <v>-425413.37005046266</v>
      </c>
      <c r="J34" s="12">
        <f t="shared" si="8"/>
        <v>-438175.7711519766</v>
      </c>
    </row>
    <row r="35" spans="1:11" x14ac:dyDescent="0.2">
      <c r="A35" s="3" t="s">
        <v>8</v>
      </c>
      <c r="B35" s="12">
        <f t="shared" ref="B35:J35" si="9">SUM(B32:B34)</f>
        <v>-2133050</v>
      </c>
      <c r="C35" s="12">
        <f t="shared" si="9"/>
        <v>-2197041.5</v>
      </c>
      <c r="D35" s="12">
        <f t="shared" si="9"/>
        <v>-2262952.7450000001</v>
      </c>
      <c r="E35" s="12">
        <f t="shared" si="9"/>
        <v>-2330841.3273499999</v>
      </c>
      <c r="F35" s="12">
        <f t="shared" si="9"/>
        <v>-2400766.5671705003</v>
      </c>
      <c r="G35" s="12">
        <f t="shared" si="9"/>
        <v>-2472789.5641856152</v>
      </c>
      <c r="H35" s="12">
        <f t="shared" si="9"/>
        <v>-2546973.2511111838</v>
      </c>
      <c r="I35" s="12">
        <f t="shared" si="9"/>
        <v>-2623382.4486445198</v>
      </c>
      <c r="J35" s="12">
        <f t="shared" si="9"/>
        <v>-2702083.9221038558</v>
      </c>
    </row>
    <row r="36" spans="1:11" x14ac:dyDescent="0.2">
      <c r="B36" s="6"/>
      <c r="C36" s="6"/>
      <c r="D36" s="6"/>
      <c r="E36" s="6"/>
      <c r="F36" s="6"/>
    </row>
    <row r="37" spans="1:11" x14ac:dyDescent="0.2">
      <c r="A37" s="1" t="s">
        <v>21</v>
      </c>
    </row>
    <row r="38" spans="1:11" x14ac:dyDescent="0.2">
      <c r="A38" s="1"/>
    </row>
    <row r="39" spans="1:11" x14ac:dyDescent="0.2">
      <c r="B39" s="3" t="s">
        <v>2</v>
      </c>
      <c r="C39" s="3" t="s">
        <v>3</v>
      </c>
      <c r="D39" s="3" t="s">
        <v>4</v>
      </c>
      <c r="E39" s="3" t="s">
        <v>5</v>
      </c>
      <c r="F39" s="3" t="s">
        <v>6</v>
      </c>
      <c r="G39" s="3" t="s">
        <v>32</v>
      </c>
      <c r="H39" s="3" t="s">
        <v>33</v>
      </c>
      <c r="I39" s="3" t="s">
        <v>34</v>
      </c>
      <c r="J39" s="3" t="s">
        <v>35</v>
      </c>
      <c r="K39" s="3" t="s">
        <v>36</v>
      </c>
    </row>
    <row r="40" spans="1:11" x14ac:dyDescent="0.2">
      <c r="A40" s="3" t="s">
        <v>18</v>
      </c>
      <c r="B40" s="12">
        <v>0</v>
      </c>
      <c r="C40" s="12">
        <f t="shared" ref="C40:K42" si="10">C32-B32</f>
        <v>-43237.5</v>
      </c>
      <c r="D40" s="12">
        <f t="shared" si="10"/>
        <v>-44534.625</v>
      </c>
      <c r="E40" s="12">
        <f t="shared" si="10"/>
        <v>-45870.663750000065</v>
      </c>
      <c r="F40" s="12">
        <f t="shared" si="10"/>
        <v>-47246.783662500093</v>
      </c>
      <c r="G40" s="12">
        <f t="shared" si="10"/>
        <v>-48664.187172375154</v>
      </c>
      <c r="H40" s="12">
        <f t="shared" si="10"/>
        <v>-50124.112787546357</v>
      </c>
      <c r="I40" s="12">
        <f t="shared" si="10"/>
        <v>-51627.836171172792</v>
      </c>
      <c r="J40" s="12">
        <f t="shared" si="10"/>
        <v>-53176.671256307978</v>
      </c>
      <c r="K40" s="12">
        <f t="shared" si="10"/>
        <v>1825732.3797999024</v>
      </c>
    </row>
    <row r="41" spans="1:11" x14ac:dyDescent="0.2">
      <c r="A41" s="3" t="s">
        <v>19</v>
      </c>
      <c r="B41" s="12">
        <v>0</v>
      </c>
      <c r="C41" s="12">
        <f t="shared" si="10"/>
        <v>-10377</v>
      </c>
      <c r="D41" s="12">
        <f t="shared" si="10"/>
        <v>-10688.309999999998</v>
      </c>
      <c r="E41" s="12">
        <f t="shared" si="10"/>
        <v>-11008.959299999929</v>
      </c>
      <c r="F41" s="12">
        <f t="shared" si="10"/>
        <v>-11339.22807900008</v>
      </c>
      <c r="G41" s="12">
        <f t="shared" si="10"/>
        <v>-11679.404921370035</v>
      </c>
      <c r="H41" s="12">
        <f t="shared" si="10"/>
        <v>-12029.787069011072</v>
      </c>
      <c r="I41" s="12">
        <f t="shared" si="10"/>
        <v>-12390.680681081547</v>
      </c>
      <c r="J41" s="12">
        <f t="shared" si="10"/>
        <v>-12762.40110151394</v>
      </c>
      <c r="K41" s="12">
        <f t="shared" si="10"/>
        <v>438175.7711519766</v>
      </c>
    </row>
    <row r="42" spans="1:11" x14ac:dyDescent="0.2">
      <c r="A42" s="3" t="s">
        <v>20</v>
      </c>
      <c r="B42" s="12">
        <v>0</v>
      </c>
      <c r="C42" s="12">
        <f t="shared" si="10"/>
        <v>-10377</v>
      </c>
      <c r="D42" s="12">
        <f t="shared" si="10"/>
        <v>-10688.309999999998</v>
      </c>
      <c r="E42" s="12">
        <f t="shared" si="10"/>
        <v>-11008.959299999929</v>
      </c>
      <c r="F42" s="12">
        <f t="shared" si="10"/>
        <v>-11339.22807900008</v>
      </c>
      <c r="G42" s="12">
        <f t="shared" si="10"/>
        <v>-11679.404921370035</v>
      </c>
      <c r="H42" s="12">
        <f t="shared" si="10"/>
        <v>-12029.787069011072</v>
      </c>
      <c r="I42" s="12">
        <f t="shared" si="10"/>
        <v>-12390.680681081547</v>
      </c>
      <c r="J42" s="12">
        <f t="shared" si="10"/>
        <v>-12762.40110151394</v>
      </c>
      <c r="K42" s="12">
        <f t="shared" si="10"/>
        <v>438175.7711519766</v>
      </c>
    </row>
    <row r="43" spans="1:11" x14ac:dyDescent="0.2">
      <c r="A43" s="3" t="s">
        <v>8</v>
      </c>
      <c r="B43" s="12">
        <f t="shared" ref="B43:K43" si="11">SUM(B40:B42)</f>
        <v>0</v>
      </c>
      <c r="C43" s="12">
        <f t="shared" si="11"/>
        <v>-63991.5</v>
      </c>
      <c r="D43" s="12">
        <f t="shared" si="11"/>
        <v>-65911.244999999995</v>
      </c>
      <c r="E43" s="12">
        <f t="shared" si="11"/>
        <v>-67888.582349999924</v>
      </c>
      <c r="F43" s="12">
        <f t="shared" si="11"/>
        <v>-69925.239820500254</v>
      </c>
      <c r="G43" s="12">
        <f t="shared" si="11"/>
        <v>-72022.997015115223</v>
      </c>
      <c r="H43" s="12">
        <f t="shared" si="11"/>
        <v>-74183.686925568501</v>
      </c>
      <c r="I43" s="12">
        <f t="shared" si="11"/>
        <v>-76409.197533335886</v>
      </c>
      <c r="J43" s="12">
        <f t="shared" si="11"/>
        <v>-78701.473459335859</v>
      </c>
      <c r="K43" s="12">
        <f t="shared" si="11"/>
        <v>2702083.9221038558</v>
      </c>
    </row>
  </sheetData>
  <pageMargins left="0.78740157499999996" right="0.78740157499999996" top="0.984251969" bottom="0.984251969" header="0.49212598499999999" footer="0.49212598499999999"/>
  <pageSetup scale="87" orientation="landscape" horizontalDpi="300" verticalDpi="300" copies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37"/>
  <sheetViews>
    <sheetView tabSelected="1" workbookViewId="0">
      <selection activeCell="G23" sqref="G23"/>
    </sheetView>
  </sheetViews>
  <sheetFormatPr defaultColWidth="11.42578125" defaultRowHeight="12.75" x14ac:dyDescent="0.2"/>
  <cols>
    <col min="1" max="1" width="30.28515625" style="2" customWidth="1"/>
    <col min="2" max="2" width="11.28515625" style="2" bestFit="1" customWidth="1"/>
    <col min="3" max="7" width="10.42578125" style="2" bestFit="1" customWidth="1"/>
    <col min="8" max="8" width="12" style="2" customWidth="1"/>
    <col min="9" max="9" width="11.85546875" style="2" customWidth="1"/>
    <col min="10" max="10" width="11.42578125" style="2" customWidth="1"/>
    <col min="11" max="11" width="12.140625" style="2" customWidth="1"/>
    <col min="12" max="12" width="10.28515625" style="2" bestFit="1" customWidth="1"/>
    <col min="13" max="16384" width="11.42578125" style="2"/>
  </cols>
  <sheetData>
    <row r="2" spans="1:12" s="3" customFormat="1" x14ac:dyDescent="0.2">
      <c r="A2" s="3" t="s">
        <v>22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 t="s">
        <v>23</v>
      </c>
    </row>
    <row r="3" spans="1:12" s="3" customFormat="1" x14ac:dyDescent="0.2"/>
    <row r="4" spans="1:12" s="3" customFormat="1" x14ac:dyDescent="0.2">
      <c r="A4" s="3" t="s">
        <v>26</v>
      </c>
      <c r="B4" s="12">
        <f>'tabela 12.1'!B5</f>
        <v>11530000</v>
      </c>
      <c r="C4" s="12">
        <f>'tabela 12.1'!C5</f>
        <v>11875900</v>
      </c>
      <c r="D4" s="12">
        <f>'tabela 12.1'!D5</f>
        <v>12232177</v>
      </c>
      <c r="E4" s="12">
        <f>'tabela 12.1'!E5</f>
        <v>12599142.310000001</v>
      </c>
      <c r="F4" s="12">
        <f>'tabela 12.1'!F5</f>
        <v>12977116.579300001</v>
      </c>
      <c r="G4" s="12">
        <f>'tabela 12.1'!G5</f>
        <v>13366430.076679002</v>
      </c>
      <c r="H4" s="12">
        <f>'tabela 12.1'!H5</f>
        <v>13767422.978979373</v>
      </c>
      <c r="I4" s="12">
        <f>'tabela 12.1'!I5</f>
        <v>14180445.668348756</v>
      </c>
      <c r="J4" s="12">
        <f>'tabela 12.1'!J5</f>
        <v>14605859.03839922</v>
      </c>
      <c r="K4" s="12">
        <f>'tabela 12.1'!K5</f>
        <v>15044034.809551196</v>
      </c>
    </row>
    <row r="5" spans="1:12" x14ac:dyDescent="0.2">
      <c r="A5" s="7" t="s">
        <v>37</v>
      </c>
      <c r="B5" s="13">
        <f>-B4*(1-'tabela 12.1'!B14%)</f>
        <v>-6341500.0000000009</v>
      </c>
      <c r="C5" s="13">
        <f>-C4*(1-'tabela 12.1'!C14%)</f>
        <v>-6531745.0000000009</v>
      </c>
      <c r="D5" s="13">
        <f>-D4*(1-'tabela 12.1'!D14%)</f>
        <v>-6727697.3500000006</v>
      </c>
      <c r="E5" s="13">
        <f>-E4*(1-'tabela 12.1'!E14%)</f>
        <v>-6929528.2705000006</v>
      </c>
      <c r="F5" s="13">
        <f>-F4*(1-'tabela 12.1'!F14%)</f>
        <v>-7137414.1186150014</v>
      </c>
      <c r="G5" s="13">
        <f>-G4*(1-'tabela 12.1'!G14%)</f>
        <v>-7351536.5421734517</v>
      </c>
      <c r="H5" s="13">
        <f>-H4*(1-'tabela 12.1'!H14%)</f>
        <v>-7572082.638438656</v>
      </c>
      <c r="I5" s="13">
        <f>-I4*(1-'tabela 12.1'!I14%)</f>
        <v>-7799245.117591816</v>
      </c>
      <c r="J5" s="13">
        <f>-J4*(1-'tabela 12.1'!J14%)</f>
        <v>-8033222.4711195715</v>
      </c>
      <c r="K5" s="13">
        <f>-K4*(1-'tabela 12.1'!K14%)</f>
        <v>-8274219.1452531582</v>
      </c>
    </row>
    <row r="6" spans="1:12" s="3" customFormat="1" x14ac:dyDescent="0.2">
      <c r="A6" s="3" t="s">
        <v>27</v>
      </c>
      <c r="B6" s="12">
        <f t="shared" ref="B6:K6" si="0">B4+B5</f>
        <v>5188499.9999999991</v>
      </c>
      <c r="C6" s="12">
        <f t="shared" si="0"/>
        <v>5344154.9999999991</v>
      </c>
      <c r="D6" s="12">
        <f t="shared" si="0"/>
        <v>5504479.6499999994</v>
      </c>
      <c r="E6" s="12">
        <f t="shared" si="0"/>
        <v>5669614.0395</v>
      </c>
      <c r="F6" s="12">
        <f t="shared" si="0"/>
        <v>5839702.4606849998</v>
      </c>
      <c r="G6" s="12">
        <f t="shared" si="0"/>
        <v>6014893.5345055507</v>
      </c>
      <c r="H6" s="12">
        <f t="shared" si="0"/>
        <v>6195340.3405407174</v>
      </c>
      <c r="I6" s="12">
        <f t="shared" si="0"/>
        <v>6381200.5507569397</v>
      </c>
      <c r="J6" s="12">
        <f t="shared" si="0"/>
        <v>6572636.567279648</v>
      </c>
      <c r="K6" s="12">
        <f t="shared" si="0"/>
        <v>6769815.664298038</v>
      </c>
    </row>
    <row r="7" spans="1:12" s="3" customFormat="1" x14ac:dyDescent="0.2"/>
    <row r="8" spans="1:12" s="3" customFormat="1" x14ac:dyDescent="0.2">
      <c r="A8" s="3" t="s">
        <v>28</v>
      </c>
      <c r="B8" s="14">
        <f>-'tabela 12.1'!B19</f>
        <v>-5085200</v>
      </c>
      <c r="C8" s="14">
        <f>-'tabela 12.1'!C19</f>
        <v>-5186904</v>
      </c>
      <c r="D8" s="14">
        <f>-'tabela 12.1'!D19</f>
        <v>-5290642.08</v>
      </c>
      <c r="E8" s="14">
        <f>-'tabela 12.1'!E19</f>
        <v>-5396454.9216</v>
      </c>
      <c r="F8" s="14">
        <f>-'tabela 12.1'!F19</f>
        <v>-5504384.0200319998</v>
      </c>
      <c r="G8" s="14">
        <f>-'tabela 12.1'!G19</f>
        <v>-5614471.7004326396</v>
      </c>
      <c r="H8" s="14">
        <f>-'tabela 12.1'!H19</f>
        <v>-5726761.1344412928</v>
      </c>
      <c r="I8" s="14">
        <f>-'tabela 12.1'!I19</f>
        <v>-5841296.3571301186</v>
      </c>
      <c r="J8" s="14">
        <f>-'tabela 12.1'!J19</f>
        <v>-5958122.284272721</v>
      </c>
      <c r="K8" s="14">
        <f>-'tabela 12.1'!K19</f>
        <v>-6077284.7299581757</v>
      </c>
    </row>
    <row r="9" spans="1:12" s="3" customFormat="1" x14ac:dyDescent="0.2">
      <c r="A9" s="3" t="s">
        <v>38</v>
      </c>
      <c r="B9" s="10">
        <v>262500</v>
      </c>
      <c r="C9" s="10">
        <v>262500</v>
      </c>
      <c r="D9" s="10">
        <v>262500</v>
      </c>
      <c r="E9" s="10">
        <v>262500</v>
      </c>
      <c r="F9" s="10">
        <v>262500</v>
      </c>
      <c r="G9" s="10">
        <v>262500</v>
      </c>
      <c r="H9" s="10">
        <v>262500</v>
      </c>
      <c r="I9" s="10">
        <v>262500</v>
      </c>
      <c r="J9" s="10">
        <v>262500</v>
      </c>
      <c r="K9" s="10">
        <v>262500</v>
      </c>
    </row>
    <row r="10" spans="1:12" s="3" customFormat="1" x14ac:dyDescent="0.2">
      <c r="A10" s="3" t="s">
        <v>39</v>
      </c>
      <c r="B10" s="10">
        <v>58360</v>
      </c>
      <c r="C10" s="10">
        <v>58360</v>
      </c>
      <c r="D10" s="10">
        <v>58360</v>
      </c>
      <c r="E10" s="10">
        <v>58360</v>
      </c>
      <c r="F10" s="10">
        <v>58360</v>
      </c>
      <c r="G10" s="10">
        <v>58360</v>
      </c>
      <c r="H10" s="10">
        <v>58360</v>
      </c>
      <c r="I10" s="10">
        <v>58360</v>
      </c>
      <c r="J10" s="10">
        <v>58360</v>
      </c>
      <c r="K10" s="10">
        <v>58360</v>
      </c>
    </row>
    <row r="11" spans="1:12" s="3" customFormat="1" x14ac:dyDescent="0.2">
      <c r="A11" s="3" t="s">
        <v>40</v>
      </c>
      <c r="B11" s="14">
        <f t="shared" ref="B11:K11" si="1">SUM(B8:B10)</f>
        <v>-4764340</v>
      </c>
      <c r="C11" s="14">
        <f t="shared" si="1"/>
        <v>-4866044</v>
      </c>
      <c r="D11" s="14">
        <f t="shared" si="1"/>
        <v>-4969782.08</v>
      </c>
      <c r="E11" s="14">
        <f t="shared" si="1"/>
        <v>-5075594.9216</v>
      </c>
      <c r="F11" s="14">
        <f t="shared" si="1"/>
        <v>-5183524.0200319998</v>
      </c>
      <c r="G11" s="14">
        <f t="shared" si="1"/>
        <v>-5293611.7004326396</v>
      </c>
      <c r="H11" s="14">
        <f t="shared" si="1"/>
        <v>-5405901.1344412928</v>
      </c>
      <c r="I11" s="14">
        <f t="shared" si="1"/>
        <v>-5520436.3571301186</v>
      </c>
      <c r="J11" s="14">
        <f t="shared" si="1"/>
        <v>-5637262.284272721</v>
      </c>
      <c r="K11" s="14">
        <f t="shared" si="1"/>
        <v>-5756424.7299581757</v>
      </c>
    </row>
    <row r="13" spans="1:12" s="3" customFormat="1" x14ac:dyDescent="0.2">
      <c r="A13" s="3" t="s">
        <v>24</v>
      </c>
      <c r="B13" s="14">
        <f>'tabela 12.1'!B35</f>
        <v>-2133050</v>
      </c>
      <c r="C13" s="9"/>
      <c r="D13" s="9"/>
      <c r="E13" s="9"/>
      <c r="F13" s="9"/>
      <c r="G13" s="9"/>
      <c r="H13" s="9"/>
      <c r="I13" s="9"/>
      <c r="J13" s="9"/>
      <c r="K13" s="9"/>
      <c r="L13" s="14">
        <f>-B13</f>
        <v>2133050</v>
      </c>
    </row>
    <row r="14" spans="1:12" s="3" customFormat="1" x14ac:dyDescent="0.2">
      <c r="A14" s="3" t="s">
        <v>25</v>
      </c>
      <c r="B14" s="14">
        <f>'tabela 12.1'!B43</f>
        <v>0</v>
      </c>
      <c r="C14" s="14">
        <f>'tabela 12.1'!C43</f>
        <v>-63991.5</v>
      </c>
      <c r="D14" s="14">
        <f>'tabela 12.1'!D43</f>
        <v>-65911.244999999995</v>
      </c>
      <c r="E14" s="14">
        <f>'tabela 12.1'!E43</f>
        <v>-67888.582349999924</v>
      </c>
      <c r="F14" s="14">
        <f>'tabela 12.1'!F43</f>
        <v>-69925.239820500254</v>
      </c>
      <c r="G14" s="14">
        <f>'tabela 12.1'!G43</f>
        <v>-72022.997015115223</v>
      </c>
      <c r="H14" s="14">
        <f>'tabela 12.1'!H43</f>
        <v>-74183.686925568501</v>
      </c>
      <c r="I14" s="14">
        <f>'tabela 12.1'!I43</f>
        <v>-76409.197533335886</v>
      </c>
      <c r="J14" s="14">
        <f>'tabela 12.1'!J43</f>
        <v>-78701.473459335859</v>
      </c>
      <c r="K14" s="14">
        <f>'tabela 12.1'!K43</f>
        <v>2702083.9221038558</v>
      </c>
      <c r="L14" s="14">
        <f>-SUM(B14:K14)</f>
        <v>-2133050</v>
      </c>
    </row>
    <row r="15" spans="1:12" s="5" customFormat="1" x14ac:dyDescent="0.2"/>
    <row r="16" spans="1:12" s="6" customFormat="1" x14ac:dyDescent="0.2">
      <c r="A16" s="6" t="s">
        <v>29</v>
      </c>
      <c r="B16" s="14">
        <f t="shared" ref="B16:L16" si="2">B6+B11+B13+B14</f>
        <v>-1708890.0000000009</v>
      </c>
      <c r="C16" s="14">
        <f t="shared" si="2"/>
        <v>414119.49999999907</v>
      </c>
      <c r="D16" s="14">
        <f t="shared" si="2"/>
        <v>468786.32499999937</v>
      </c>
      <c r="E16" s="14">
        <f t="shared" si="2"/>
        <v>526130.53555000003</v>
      </c>
      <c r="F16" s="14">
        <f t="shared" si="2"/>
        <v>586253.20083249977</v>
      </c>
      <c r="G16" s="14">
        <f t="shared" si="2"/>
        <v>649258.83705779596</v>
      </c>
      <c r="H16" s="14">
        <f t="shared" si="2"/>
        <v>715255.51917385601</v>
      </c>
      <c r="I16" s="14">
        <f t="shared" si="2"/>
        <v>784354.99609348516</v>
      </c>
      <c r="J16" s="14">
        <f t="shared" si="2"/>
        <v>856672.80954759114</v>
      </c>
      <c r="K16" s="14">
        <f t="shared" si="2"/>
        <v>3715474.8564437181</v>
      </c>
      <c r="L16" s="14">
        <f t="shared" si="2"/>
        <v>0</v>
      </c>
    </row>
    <row r="17" spans="1:2" s="5" customFormat="1" x14ac:dyDescent="0.2"/>
    <row r="18" spans="1:2" s="6" customFormat="1" x14ac:dyDescent="0.2">
      <c r="A18" s="6" t="s">
        <v>30</v>
      </c>
      <c r="B18" s="12">
        <f>NPV(B19,B16:L16)</f>
        <v>1238897.3312107567</v>
      </c>
    </row>
    <row r="19" spans="1:2" s="5" customFormat="1" x14ac:dyDescent="0.2">
      <c r="A19" s="6" t="s">
        <v>31</v>
      </c>
      <c r="B19" s="15">
        <v>0.18</v>
      </c>
    </row>
    <row r="20" spans="1:2" s="5" customFormat="1" x14ac:dyDescent="0.2"/>
    <row r="21" spans="1:2" s="6" customFormat="1" x14ac:dyDescent="0.2">
      <c r="A21" s="6" t="s">
        <v>41</v>
      </c>
      <c r="B21" s="16">
        <v>0</v>
      </c>
    </row>
    <row r="22" spans="1:2" s="5" customFormat="1" x14ac:dyDescent="0.2"/>
    <row r="23" spans="1:2" s="6" customFormat="1" x14ac:dyDescent="0.2">
      <c r="A23" s="6" t="s">
        <v>42</v>
      </c>
      <c r="B23" s="17">
        <v>0</v>
      </c>
    </row>
    <row r="24" spans="1:2" s="5" customFormat="1" x14ac:dyDescent="0.2"/>
    <row r="25" spans="1:2" s="5" customFormat="1" x14ac:dyDescent="0.2">
      <c r="A25" s="8" t="s">
        <v>44</v>
      </c>
      <c r="B25" s="11">
        <f>J16/B19</f>
        <v>4759293.3863755064</v>
      </c>
    </row>
    <row r="26" spans="1:2" s="5" customFormat="1" x14ac:dyDescent="0.2"/>
    <row r="27" spans="1:2" s="5" customFormat="1" x14ac:dyDescent="0.2">
      <c r="A27" s="8" t="s">
        <v>43</v>
      </c>
      <c r="B27" s="11">
        <f>B18+B21-B23+B25</f>
        <v>5998190.7175862631</v>
      </c>
    </row>
    <row r="28" spans="1:2" s="5" customFormat="1" x14ac:dyDescent="0.2"/>
    <row r="29" spans="1:2" s="5" customFormat="1" x14ac:dyDescent="0.2"/>
    <row r="30" spans="1:2" s="5" customFormat="1" x14ac:dyDescent="0.2"/>
    <row r="31" spans="1:2" s="5" customFormat="1" x14ac:dyDescent="0.2"/>
    <row r="32" spans="1:2" s="5" customFormat="1" x14ac:dyDescent="0.2"/>
    <row r="33" s="5" customFormat="1" x14ac:dyDescent="0.2"/>
    <row r="34" s="5" customFormat="1" x14ac:dyDescent="0.2"/>
    <row r="35" s="5" customFormat="1" x14ac:dyDescent="0.2"/>
    <row r="36" s="5" customFormat="1" x14ac:dyDescent="0.2"/>
    <row r="37" s="5" customFormat="1" x14ac:dyDescent="0.2"/>
  </sheetData>
  <pageMargins left="0.39370078740157483" right="0.39370078740157483" top="1.9291338582677167" bottom="0.98425196850393704" header="1.2204724409448819" footer="0.51181102362204722"/>
  <pageSetup scale="89" orientation="landscape" horizontalDpi="300" verticalDpi="300" copies="0" r:id="rId1"/>
  <headerFooter alignWithMargins="0">
    <oddHeader>&amp;CVendas 5%
Custos Fixos 3%
M.C. 42%
Taxa de Desconto 20%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tabela 12.1</vt:lpstr>
      <vt:lpstr>tabela 12.2</vt:lpstr>
    </vt:vector>
  </TitlesOfParts>
  <Company>Workgroup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Assef</dc:creator>
  <cp:lastModifiedBy>Roberto</cp:lastModifiedBy>
  <cp:lastPrinted>2002-07-22T14:31:46Z</cp:lastPrinted>
  <dcterms:created xsi:type="dcterms:W3CDTF">2002-05-28T18:06:46Z</dcterms:created>
  <dcterms:modified xsi:type="dcterms:W3CDTF">2013-11-01T22:03:39Z</dcterms:modified>
</cp:coreProperties>
</file>